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eme/theme1.xml" ContentType="application/vnd.openxmlformats-officedocument.theme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2"/>
  </bookViews>
  <sheets>
    <sheet name="Hall of heroes" sheetId="1" state="visible" r:id="rId1"/>
    <sheet name="Osallistujat ja seuranta" sheetId="2" state="visible" r:id="rId2"/>
    <sheet name="Pelitulokset" sheetId="3" state="visible" r:id="rId3"/>
    <sheet name="Säännöt ja ohjeet" sheetId="4" state="visible" r:id="rId4"/>
  </sheets>
  <definedNames>
    <definedName name="_xlnm._FilterDatabase" localSheetId="1" hidden="1">'Osallistujat ja seuranta'!$B$3:$P$29</definedName>
    <definedName name="_xlnm._FilterDatabase" localSheetId="1" hidden="1">'Osallistujat ja seuranta'!$B$3:$P$29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<sst xmlns="http://schemas.openxmlformats.org/spreadsheetml/2006/main" count="140" uniqueCount="140">
  <si>
    <t xml:space="preserve">Kanpain mestari</t>
  </si>
  <si>
    <t xml:space="preserve">Kausi 1 päättynyt! </t>
  </si>
  <si>
    <t xml:space="preserve">Kausi loppui</t>
  </si>
  <si>
    <t>Olli</t>
  </si>
  <si>
    <r>
      <rPr>
        <sz val="15"/>
        <color rgb="FF1F1F1F"/>
        <rFont val="&quot;Google Sans&quot;, Roboto, sans-ser"/>
      </rPr>
      <t xml:space="preserve">Onnittelut voittajille!</t>
    </r>
  </si>
  <si>
    <t xml:space="preserve">kauden paras huipputaso</t>
  </si>
  <si>
    <t>Sijoitukset</t>
  </si>
  <si>
    <t xml:space="preserve">(ehdokaslista puutteellinen, jos top 3 sisältää tasatilanteita)</t>
  </si>
  <si>
    <t xml:space="preserve">Kanpain nouseva tähti</t>
  </si>
  <si>
    <t>Peitsa</t>
  </si>
  <si>
    <t xml:space="preserve">Eniten nousua rating pistessä (huippu - aloitus)</t>
  </si>
  <si>
    <t>Pistenousu</t>
  </si>
  <si>
    <t xml:space="preserve">Kanpain soturi</t>
  </si>
  <si>
    <t xml:space="preserve">Eniten voittoja kerhopeleistä</t>
  </si>
  <si>
    <t>Voitot</t>
  </si>
  <si>
    <t>Osallistujat</t>
  </si>
  <si>
    <t>Tulokset</t>
  </si>
  <si>
    <t xml:space="preserve">Pelaaja nro</t>
  </si>
  <si>
    <t>Nimi</t>
  </si>
  <si>
    <t xml:space="preserve">Virallinen aloitustaso</t>
  </si>
  <si>
    <t xml:space="preserve">aloitus GoR</t>
  </si>
  <si>
    <t>Pelit</t>
  </si>
  <si>
    <t>Kerhotaso</t>
  </si>
  <si>
    <t xml:space="preserve">Nykyinen rating</t>
  </si>
  <si>
    <t xml:space="preserve">Huippu kerhotaso</t>
  </si>
  <si>
    <t xml:space="preserve">Huippu rating</t>
  </si>
  <si>
    <t xml:space="preserve">Huipun rating nousu</t>
  </si>
  <si>
    <t xml:space="preserve">Tason nousu ranking</t>
  </si>
  <si>
    <t xml:space="preserve">Eniten voittoja ranking</t>
  </si>
  <si>
    <t xml:space="preserve">Kerho ranking</t>
  </si>
  <si>
    <t>Joni</t>
  </si>
  <si>
    <t xml:space="preserve">10 kyu</t>
  </si>
  <si>
    <t>Aleksi</t>
  </si>
  <si>
    <t xml:space="preserve">4 kyu</t>
  </si>
  <si>
    <t xml:space="preserve">4 dan</t>
  </si>
  <si>
    <t>Jussa</t>
  </si>
  <si>
    <t xml:space="preserve">8 kyu</t>
  </si>
  <si>
    <t xml:space="preserve">9 kyu</t>
  </si>
  <si>
    <t>Kulkija</t>
  </si>
  <si>
    <t xml:space="preserve">7 kyu</t>
  </si>
  <si>
    <t>Markku</t>
  </si>
  <si>
    <t xml:space="preserve">3 dan</t>
  </si>
  <si>
    <t>Lauri</t>
  </si>
  <si>
    <t xml:space="preserve">5 kyu</t>
  </si>
  <si>
    <t>Eveliina</t>
  </si>
  <si>
    <t xml:space="preserve">12 kyu</t>
  </si>
  <si>
    <t>Tomi</t>
  </si>
  <si>
    <t xml:space="preserve">2 dan</t>
  </si>
  <si>
    <t>Mikko</t>
  </si>
  <si>
    <t xml:space="preserve">2 kyu</t>
  </si>
  <si>
    <t>Timo</t>
  </si>
  <si>
    <t>Heikki</t>
  </si>
  <si>
    <t>Tim</t>
  </si>
  <si>
    <t xml:space="preserve">Mikko S.</t>
  </si>
  <si>
    <t>Juuso</t>
  </si>
  <si>
    <t xml:space="preserve">Aura </t>
  </si>
  <si>
    <t>Oiva</t>
  </si>
  <si>
    <t>Teemu</t>
  </si>
  <si>
    <t>Hleb</t>
  </si>
  <si>
    <t xml:space="preserve">13 kyu</t>
  </si>
  <si>
    <t xml:space="preserve">Kerhon keskimääräinen aloitustaso</t>
  </si>
  <si>
    <t xml:space="preserve">Kerhon nykyinen keskitaso</t>
  </si>
  <si>
    <t xml:space="preserve">Pelaaja nro. --&gt;</t>
  </si>
  <si>
    <t xml:space="preserve">Koko kerho ka.</t>
  </si>
  <si>
    <t xml:space="preserve">Pelitulosten kirjaukset</t>
  </si>
  <si>
    <t>Apulaskenta</t>
  </si>
  <si>
    <t>Laskenta</t>
  </si>
  <si>
    <t xml:space="preserve">Pelaajien juokseva rating</t>
  </si>
  <si>
    <t xml:space="preserve">Pelaaja 1</t>
  </si>
  <si>
    <t xml:space="preserve">Pelaaja 2 (heikompi)</t>
  </si>
  <si>
    <t xml:space="preserve">Tasoituskivet (heikommalle)</t>
  </si>
  <si>
    <t xml:space="preserve">Voittaja (nimi)</t>
  </si>
  <si>
    <t xml:space="preserve">Kerho- vai nettipeli?</t>
  </si>
  <si>
    <t>päivämäärä</t>
  </si>
  <si>
    <t xml:space="preserve">Täyttäminen aloitettu?</t>
  </si>
  <si>
    <t xml:space="preserve">Pelaaja 1 olemassa?</t>
  </si>
  <si>
    <t xml:space="preserve">Pelaaja 2 olemassa?</t>
  </si>
  <si>
    <t xml:space="preserve">Pelaajat eri pelaajia?</t>
  </si>
  <si>
    <t xml:space="preserve">Voittaja ilmoitettu oikein?</t>
  </si>
  <si>
    <t xml:space="preserve">Kaikki täytetty?</t>
  </si>
  <si>
    <t xml:space="preserve">Tiedot syötetty oikein?</t>
  </si>
  <si>
    <t xml:space="preserve">Pelaaja 1 rating</t>
  </si>
  <si>
    <t xml:space="preserve">Pelaaja 2 rating</t>
  </si>
  <si>
    <t xml:space="preserve">Rating ero (tasoitus huomioiden)</t>
  </si>
  <si>
    <t xml:space="preserve">Pelaaja 2 tasoitettu rating</t>
  </si>
  <si>
    <t xml:space="preserve">Pelaaja 1 Sa (Tulos)</t>
  </si>
  <si>
    <t xml:space="preserve">Pelaaja 1 Beta</t>
  </si>
  <si>
    <t xml:space="preserve">Pelaaja 2 Beta</t>
  </si>
  <si>
    <t xml:space="preserve">Pelaaja 1 Se 
(voittotodennäköisyys)</t>
  </si>
  <si>
    <t xml:space="preserve">Pelaaja 1 con</t>
  </si>
  <si>
    <t xml:space="preserve">Pelaaja 1 bonus</t>
  </si>
  <si>
    <t xml:space="preserve">Pelaaja 1 rating muutos</t>
  </si>
  <si>
    <t xml:space="preserve">Pelaaja 2 Sa (Tulos)</t>
  </si>
  <si>
    <t xml:space="preserve">Pelaaja 2 Se 
(voittotodennäköisyys)</t>
  </si>
  <si>
    <t xml:space="preserve">Pelaaja 2 con</t>
  </si>
  <si>
    <t xml:space="preserve">Pelaaja 2 bonus</t>
  </si>
  <si>
    <t xml:space="preserve">Pelaaja 2 rating muutos</t>
  </si>
  <si>
    <t xml:space="preserve">Pelaaja 1 pistemuutos (vanha, yksinkertainen)</t>
  </si>
  <si>
    <t xml:space="preserve">Pelaaja 2 pistemuutos (vanha, yksinkertainen)</t>
  </si>
  <si>
    <t>Aloitus!</t>
  </si>
  <si>
    <t>Kerho</t>
  </si>
  <si>
    <t>27.3.2024</t>
  </si>
  <si>
    <t>28.8.2024</t>
  </si>
  <si>
    <t xml:space="preserve">Jos pelejä tulee enemmän kuin tämän rivin yläpuolelle mahtuu, luo tämän rivin yläpuolelle lisää rivejä ja kopioi niihin tarvittavat kaavat "kopioraahaamalla" ne viereisestä rivistä (kaavoja pitkälle vasempaan tällä välilehdellä)</t>
  </si>
  <si>
    <t xml:space="preserve">Vielä varmempi jos luot uusia rivejä ennen viimeistä kirjausriviä, jolloin viittaukset kirjaukssiin säilyvät oikeina.</t>
  </si>
  <si>
    <t xml:space="preserve">Kerhopelien säännöt ja ohjeet</t>
  </si>
  <si>
    <t xml:space="preserve">Tähän kerhopelien seurantataulukoon on tarkoitus kerätä kerhon jäsenten välisien pelien tuloksia.</t>
  </si>
  <si>
    <t xml:space="preserve">Pelien kirjaaminen taulukkoon on täysin vapaaehtoista, mutta päätös kirjaamisesta on tarkoitus tehdä yhdessä vastustajan kanssa ennen kuin peliä aloitetaan.</t>
  </si>
  <si>
    <t xml:space="preserve">Pelien tulokset kirjataan "Pelitulokset"-välilehdelle. Pakollisia kirjattavia tietoja ovat pelaajien nimet, voittaja ja pelissä käytetty tasoitus.</t>
  </si>
  <si>
    <t xml:space="preserve">Kellolla pelattavia pikapelejä tai pienemmillä laudoilla pelattavia pelejä ei kirjata tähän järjestelmään, ainakaan vielä. Nettipelit sallittuja.</t>
  </si>
  <si>
    <t xml:space="preserve">Peleistä saa pistetä EGF:n virallisen pisteytysjärjestelmän mukaisesti, mutta jännitystä lisäämään on otettu pistemuutoksiin lisäkerroin (x2)! Tasoituspelit ovat sallittuja ja tasoituskivien määrän voi valita vapaasti.</t>
  </si>
  <si>
    <t xml:space="preserve">Myös jäsenmaksun maksamattomat pelaajat saavat osallistua kerhopeleihin, mutta jäsenmaksun maksaminen olisi erittäin toivottua! Jäsenmaksun voi maksaa Ollille (20 € / 10 € opiskelija)</t>
  </si>
  <si>
    <t xml:space="preserve">Tuloksia kirjattaessa pelaajien nimien tulee löytyä "Osallistujat ja seuranta"-välilehdeltä osallistujalistasta. Jos pelaajan nimeä ei löydy osallistujien listalta, hänet voi lisätä listaan.</t>
  </si>
  <si>
    <t xml:space="preserve">Uuden pelaajan "virallinen aloitustaso" on hänen itsensä, kerhon tai EGD:n määrittämä. Aloitus rating-pisteet määräytyvät pelaajan virallisen GoR-luvun mukaan tai taulukon 1. perusteella.</t>
  </si>
  <si>
    <t xml:space="preserve">Tuloksia voi seurata "osallistujat ja seuranta"-välilehdellä. GoR pisteiden muutokset eivät suoraan vaikuta pelaajan "viralliseen tasoon", mutta DDK ja SDK (tiettyyn tasoon asti) tapauksissa tuloksilla voidaan helposti perustella nostoja.</t>
  </si>
  <si>
    <t xml:space="preserve">Tuloksia seurataan kausiluontoisesti ja rating pisteet resetoidaan kausien vaihtuessa. Kauden päätyttyä tarkastetaan mahdolliset tasokorotukset hyvin pärjänneille pelaajille ja ehkä jopa jaetaan palkintoja ja kunniamainitoja!</t>
  </si>
  <si>
    <t xml:space="preserve">Ensimmäinen kausi alkaa 27.3.2024 ja päättyy elokuun 2024 lopussa.</t>
  </si>
  <si>
    <t xml:space="preserve">Kerho pidättää oikeiden muuttaa uusien pelaajien aloitustasoa ja -ratingiä, jos se näyttää merkittävästi poikkeavan pelaajan suoriutumisesta. Muutos vaikuttaa takautuvasti kauden kaikkiin tuloksiin.</t>
  </si>
  <si>
    <t xml:space="preserve"> Pelipisteiden määräytyminen</t>
  </si>
  <si>
    <t xml:space="preserve">Taulukko 1. Aloitus GoR määräytyminen</t>
  </si>
  <si>
    <t xml:space="preserve">Virallinen taso</t>
  </si>
  <si>
    <t xml:space="preserve">Aloitus GoR</t>
  </si>
  <si>
    <t xml:space="preserve">Tason alaraja</t>
  </si>
  <si>
    <t xml:space="preserve">7 dan</t>
  </si>
  <si>
    <t xml:space="preserve">6 dan</t>
  </si>
  <si>
    <t xml:space="preserve">5 dan</t>
  </si>
  <si>
    <r>
      <rPr>
        <color indexed="63"/>
        <rFont val="Arial"/>
      </rPr>
      <t xml:space="preserve">Lähde: </t>
    </r>
    <r>
      <rPr>
        <u val="single"/>
        <color rgb="FF1155CC"/>
        <rFont val="Arial"/>
      </rPr>
      <t>https://www.europeangodatabase.eu/EGD/EGF_rating_system.php</t>
    </r>
  </si>
  <si>
    <t xml:space="preserve">1 dan</t>
  </si>
  <si>
    <t xml:space="preserve">1 kyu</t>
  </si>
  <si>
    <t xml:space="preserve">3 kyu</t>
  </si>
  <si>
    <t xml:space="preserve">6 kyu</t>
  </si>
  <si>
    <t xml:space="preserve">11 kyu</t>
  </si>
  <si>
    <t xml:space="preserve">14 kyu</t>
  </si>
  <si>
    <t xml:space="preserve">15 kyu</t>
  </si>
  <si>
    <t xml:space="preserve">16 kyu</t>
  </si>
  <si>
    <t xml:space="preserve">17 kyu</t>
  </si>
  <si>
    <t xml:space="preserve">18 kyu</t>
  </si>
  <si>
    <t xml:space="preserve">19 kyu</t>
  </si>
  <si>
    <t xml:space="preserve">20 kyu</t>
  </si>
  <si>
    <t xml:space="preserve">Salainen EGF pisteiden lisäkertoimen säätöpaikka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</si>
</sst>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6">
    <numFmt numFmtId="164" formatCode="d.m.yyyy"/>
    <numFmt numFmtId="165" formatCode="+#,##0_);(-#,##0)"/>
    <numFmt numFmtId="166" formatCode="#,##0.000"/>
    <numFmt numFmtId="167" formatCode="0.0"/>
    <numFmt numFmtId="168" formatCode="dd.mm.yyyy"/>
    <numFmt numFmtId="169" formatCode="d.m."/>
  </numFmts>
  <fonts count="31">
    <font>
      <sz val="10.000000"/>
      <color indexed="64"/>
      <name val="Arial"/>
      <scheme val="minor"/>
    </font>
    <font>
      <color theme="1"/>
      <name val="Arial"/>
      <scheme val="minor"/>
    </font>
    <font>
      <sz val="15.000000"/>
      <color rgb="FF980000"/>
      <name val="Merriweather"/>
    </font>
    <font>
      <sz val="15.000000"/>
      <color rgb="FF434343"/>
      <name val="Merriweather"/>
    </font>
    <font>
      <sz val="17.000000"/>
      <color rgb="FFCC0000"/>
      <name val="Merriweather"/>
    </font>
    <font>
      <color rgb="FFD9D9D9"/>
      <name val="Merriweather"/>
    </font>
    <font>
      <sz val="9.000000"/>
      <color rgb="FF434343"/>
      <name val="Merriweather"/>
    </font>
    <font>
      <sz val="16.000000"/>
      <color indexed="65"/>
      <name val="Lexend"/>
    </font>
    <font>
      <color rgb="FF666666"/>
      <name val="Merriweather"/>
    </font>
    <font>
      <b/>
      <color rgb="FF666666"/>
      <name val="Merriweather"/>
    </font>
    <font>
      <sz val="7.000000"/>
      <color rgb="FFD9D9D9"/>
      <name val="Arial"/>
      <scheme val="minor"/>
    </font>
    <font>
      <sz val="15.000000"/>
      <color rgb="FF0B5394"/>
      <name val="Merriweather"/>
    </font>
    <font>
      <sz val="17.000000"/>
      <color rgb="FF3D85C6"/>
      <name val="Merriweather"/>
    </font>
    <font>
      <sz val="15.000000"/>
      <color rgb="FF38761D"/>
      <name val="Merriweather"/>
    </font>
    <font>
      <sz val="17.000000"/>
      <color rgb="FF6AA84F"/>
      <name val="Merriweather"/>
    </font>
    <font>
      <b/>
      <sz val="11.000000"/>
      <color theme="1"/>
      <name val="Arial"/>
      <scheme val="minor"/>
    </font>
    <font>
      <b/>
      <sz val="13.000000"/>
      <color theme="1"/>
      <name val="Arial"/>
      <scheme val="minor"/>
    </font>
    <font/>
    <font>
      <b/>
      <color theme="1"/>
      <name val="Arial"/>
      <scheme val="minor"/>
    </font>
    <font>
      <b/>
      <color indexed="64"/>
      <name val="Arial"/>
      <scheme val="minor"/>
    </font>
    <font>
      <color rgb="FF1FB200"/>
      <name val="Arial"/>
      <scheme val="minor"/>
    </font>
    <font>
      <color indexed="63"/>
      <name val="&quot;Lucida Grande&quot;"/>
    </font>
    <font>
      <i/>
      <color theme="1"/>
      <name val="Arial"/>
      <scheme val="minor"/>
    </font>
    <font>
      <color rgb="FFCCCCCC"/>
      <name val="Arial"/>
      <scheme val="minor"/>
    </font>
    <font>
      <b/>
      <sz val="11.000000"/>
      <color rgb="FF999999"/>
      <name val="Arial"/>
      <scheme val="minor"/>
    </font>
    <font>
      <color rgb="FF999999"/>
      <name val="Arial"/>
      <scheme val="minor"/>
    </font>
    <font>
      <color rgb="FF741B47"/>
      <name val="Arial"/>
      <scheme val="minor"/>
    </font>
    <font>
      <color rgb="FFB7B7B7"/>
      <name val="Arial"/>
      <scheme val="minor"/>
    </font>
    <font>
      <color indexed="64"/>
      <name val="Arial"/>
      <scheme val="minor"/>
    </font>
    <font>
      <b/>
      <sz val="12.000000"/>
      <color theme="1"/>
      <name val="Arial"/>
      <scheme val="minor"/>
    </font>
    <font>
      <u/>
      <color indexed="63"/>
      <name val="&quot;Lucida Grande&quot;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434343"/>
        <bgColor rgb="FF434343"/>
      </patternFill>
    </fill>
    <fill>
      <patternFill patternType="solid">
        <fgColor rgb="FFCCCCCC"/>
        <bgColor rgb="FFCCCCCC"/>
      </patternFill>
    </fill>
    <fill>
      <patternFill patternType="solid">
        <fgColor rgb="FFD5A6BD"/>
        <bgColor rgb="FFD5A6BD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indexed="65"/>
        <bgColor indexed="65"/>
      </patternFill>
    </fill>
    <fill>
      <patternFill patternType="solid">
        <fgColor rgb="FFF3F3F3"/>
        <bgColor rgb="FFF3F3F3"/>
      </patternFill>
    </fill>
    <fill>
      <patternFill patternType="solid">
        <fgColor rgb="FFC27BA0"/>
        <bgColor rgb="FFC27BA0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</fills>
  <borders count="14"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>
        <color rgb="FF666666"/>
      </bottom>
      <diagonal style="none"/>
    </border>
    <border>
      <left style="thin">
        <color indexed="64"/>
      </left>
      <right style="none"/>
      <top style="thin">
        <color indexed="64"/>
      </top>
      <bottom style="thin">
        <color indexed="64"/>
      </bottom>
      <diagonal style="none"/>
    </border>
    <border>
      <left style="none"/>
      <right style="none"/>
      <top style="thin">
        <color indexed="64"/>
      </top>
      <bottom style="thin">
        <color indexed="64"/>
      </bottom>
      <diagonal style="none"/>
    </border>
    <border>
      <left style="none"/>
      <right style="thin">
        <color indexed="64"/>
      </right>
      <top style="thin">
        <color indexed="64"/>
      </top>
      <bottom style="thin">
        <color indexed="64"/>
      </bottom>
      <diagonal style="none"/>
    </border>
    <border>
      <left style="thin">
        <color indexed="64"/>
      </left>
      <right style="none"/>
      <top style="thin">
        <color indexed="64"/>
      </top>
      <bottom style="none"/>
      <diagonal style="none"/>
    </border>
    <border>
      <left style="none"/>
      <right style="none"/>
      <top style="thin">
        <color indexed="64"/>
      </top>
      <bottom style="none"/>
      <diagonal style="none"/>
    </border>
    <border>
      <left style="none"/>
      <right style="thin">
        <color indexed="64"/>
      </right>
      <top style="thin">
        <color indexed="64"/>
      </top>
      <bottom style="none"/>
      <diagonal style="none"/>
    </border>
    <border>
      <left style="thin">
        <color indexed="64"/>
      </left>
      <right style="none"/>
      <top style="none"/>
      <bottom style="none"/>
      <diagonal style="none"/>
    </border>
    <border>
      <left style="none"/>
      <right style="thin">
        <color indexed="64"/>
      </right>
      <top style="none"/>
      <bottom style="none"/>
      <diagonal style="none"/>
    </border>
    <border>
      <left style="thin">
        <color indexed="64"/>
      </left>
      <right style="none"/>
      <top style="none"/>
      <bottom style="thin">
        <color indexed="64"/>
      </bottom>
      <diagonal style="none"/>
    </border>
    <border>
      <left style="none"/>
      <right style="none"/>
      <top style="none"/>
      <bottom style="thin">
        <color indexed="64"/>
      </bottom>
      <diagonal style="none"/>
    </border>
    <border>
      <left style="none"/>
      <right style="thin">
        <color indexed="64"/>
      </right>
      <top style="none"/>
      <bottom style="thin">
        <color indexed="64"/>
      </bottom>
      <diagonal style="none"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none"/>
    </border>
  </borders>
  <cellStyleXfs count="1">
    <xf fontId="0" fillId="0" borderId="0" numFmtId="0" applyNumberFormat="1" applyFont="1" applyFill="1" applyBorder="1"/>
  </cellStyleXfs>
  <cellXfs count="132">
    <xf fontId="0" fillId="0" borderId="0" numFmtId="0" xfId="0"/>
    <xf fontId="1" fillId="2" borderId="0" numFmtId="0" xfId="0" applyFont="1" applyFill="1"/>
    <xf fontId="1" fillId="3" borderId="0" numFmtId="0" xfId="0" applyFont="1" applyFill="1"/>
    <xf fontId="2" fillId="2" borderId="0" numFmtId="0" xfId="0" applyFont="1" applyFill="1"/>
    <xf fontId="3" fillId="2" borderId="0" numFmtId="0" xfId="0" applyFont="1" applyFill="1" applyAlignment="1">
      <alignment horizontal="right"/>
    </xf>
    <xf fontId="1" fillId="3" borderId="0" numFmtId="0" xfId="0" applyFont="1" applyFill="1" applyAlignment="1">
      <alignment horizontal="right"/>
    </xf>
    <xf fontId="4" fillId="2" borderId="0" numFmtId="0" xfId="0" applyFont="1" applyFill="1"/>
    <xf fontId="5" fillId="2" borderId="0" numFmtId="0" xfId="0" applyFont="1" applyFill="1" applyAlignment="1">
      <alignment horizontal="right"/>
    </xf>
    <xf fontId="1" fillId="3" borderId="0" numFmtId="164" xfId="0" applyNumberFormat="1" applyFont="1" applyFill="1"/>
    <xf fontId="6" fillId="2" borderId="0" numFmtId="0" xfId="0" applyFont="1" applyFill="1"/>
    <xf fontId="7" fillId="2" borderId="0" numFmtId="0" xfId="0" applyFont="1" applyFill="1"/>
    <xf fontId="8" fillId="2" borderId="1" numFmtId="0" xfId="0" applyFont="1" applyFill="1" applyBorder="1"/>
    <xf fontId="8" fillId="2" borderId="1" numFmtId="0" xfId="0" applyFont="1" applyFill="1" applyBorder="1"/>
    <xf fontId="9" fillId="2" borderId="0" numFmtId="0" xfId="0" applyFont="1" applyFill="1"/>
    <xf fontId="8" fillId="2" borderId="0" numFmtId="0" xfId="0" applyFont="1" applyFill="1"/>
    <xf fontId="10" fillId="2" borderId="0" numFmtId="0" xfId="0" applyFont="1" applyFill="1"/>
    <xf fontId="11" fillId="2" borderId="0" numFmtId="0" xfId="0" applyFont="1" applyFill="1"/>
    <xf fontId="12" fillId="2" borderId="0" numFmtId="0" xfId="0" applyFont="1" applyFill="1"/>
    <xf fontId="8" fillId="2" borderId="1" numFmtId="0" xfId="0" applyFont="1" applyFill="1" applyBorder="1" applyAlignment="1">
      <alignment horizontal="center"/>
    </xf>
    <xf fontId="9" fillId="2" borderId="0" numFmtId="0" xfId="0" applyFont="1" applyFill="1" applyAlignment="1">
      <alignment horizontal="center"/>
    </xf>
    <xf fontId="8" fillId="2" borderId="0" numFmtId="0" xfId="0" applyFont="1" applyFill="1" applyAlignment="1">
      <alignment horizontal="center"/>
    </xf>
    <xf fontId="13" fillId="2" borderId="0" numFmtId="0" xfId="0" applyFont="1" applyFill="1"/>
    <xf fontId="14" fillId="2" borderId="0" numFmtId="0" xfId="0" applyFont="1" applyFill="1"/>
    <xf fontId="15" fillId="2" borderId="0" numFmtId="0" xfId="0" applyFont="1" applyFill="1" applyAlignment="1">
      <alignment horizontal="left"/>
    </xf>
    <xf fontId="15" fillId="2" borderId="0" numFmtId="0" xfId="0" applyFont="1" applyFill="1" applyAlignment="1">
      <alignment horizontal="center"/>
    </xf>
    <xf fontId="15" fillId="2" borderId="0" numFmtId="0" xfId="0" applyFont="1" applyFill="1"/>
    <xf fontId="1" fillId="2" borderId="0" numFmtId="0" xfId="0" applyFont="1" applyFill="1"/>
    <xf fontId="1" fillId="4" borderId="0" numFmtId="0" xfId="0" applyFont="1" applyFill="1"/>
    <xf fontId="1" fillId="0" borderId="0" numFmtId="0" xfId="0" applyFont="1"/>
    <xf fontId="16" fillId="5" borderId="2" numFmtId="0" xfId="0" applyFont="1" applyFill="1" applyBorder="1" applyAlignment="1">
      <alignment horizontal="center"/>
    </xf>
    <xf fontId="17" fillId="0" borderId="3" numFmtId="0" xfId="0" applyFont="1" applyBorder="1"/>
    <xf fontId="17" fillId="0" borderId="4" numFmtId="0" xfId="0" applyFont="1" applyBorder="1"/>
    <xf fontId="15" fillId="2" borderId="5" numFmtId="0" xfId="0" applyFont="1" applyFill="1" applyBorder="1"/>
    <xf fontId="16" fillId="6" borderId="2" numFmtId="0" xfId="0" applyFont="1" applyFill="1" applyBorder="1" applyAlignment="1">
      <alignment horizontal="center"/>
    </xf>
    <xf fontId="18" fillId="2" borderId="0" numFmtId="0" xfId="0" applyFont="1" applyFill="1" applyAlignment="1">
      <alignment horizontal="center"/>
    </xf>
    <xf fontId="18" fillId="7" borderId="5" numFmtId="0" xfId="0" applyFont="1" applyFill="1" applyBorder="1" applyAlignment="1">
      <alignment horizontal="center" wrapText="1"/>
    </xf>
    <xf fontId="18" fillId="7" borderId="6" numFmtId="0" xfId="0" applyFont="1" applyFill="1" applyBorder="1" applyAlignment="1">
      <alignment horizontal="center"/>
    </xf>
    <xf fontId="18" fillId="7" borderId="6" numFmtId="0" xfId="0" applyFont="1" applyFill="1" applyBorder="1" applyAlignment="1">
      <alignment horizontal="center" wrapText="1"/>
    </xf>
    <xf fontId="18" fillId="7" borderId="7" numFmtId="0" xfId="0" applyFont="1" applyFill="1" applyBorder="1" applyAlignment="1">
      <alignment horizontal="center"/>
    </xf>
    <xf fontId="18" fillId="2" borderId="8" numFmtId="0" xfId="0" applyFont="1" applyFill="1" applyBorder="1" applyAlignment="1">
      <alignment horizontal="center"/>
    </xf>
    <xf fontId="18" fillId="8" borderId="5" numFmtId="0" xfId="0" applyFont="1" applyFill="1" applyBorder="1" applyAlignment="1">
      <alignment horizontal="center"/>
    </xf>
    <xf fontId="18" fillId="8" borderId="6" numFmtId="0" xfId="0" applyFont="1" applyFill="1" applyBorder="1" applyAlignment="1">
      <alignment horizontal="center"/>
    </xf>
    <xf fontId="18" fillId="8" borderId="6" numFmtId="0" xfId="0" applyFont="1" applyFill="1" applyBorder="1" applyAlignment="1">
      <alignment horizontal="center" wrapText="1"/>
    </xf>
    <xf fontId="18" fillId="8" borderId="7" numFmtId="0" xfId="0" applyFont="1" applyFill="1" applyBorder="1" applyAlignment="1">
      <alignment horizontal="center"/>
    </xf>
    <xf fontId="1" fillId="2" borderId="0" numFmtId="0" xfId="0" applyFont="1" applyFill="1" applyAlignment="1">
      <alignment horizontal="center"/>
    </xf>
    <xf fontId="1" fillId="9" borderId="8" numFmtId="0" xfId="0" applyFont="1" applyFill="1" applyBorder="1" applyAlignment="1">
      <alignment horizontal="center"/>
    </xf>
    <xf fontId="1" fillId="10" borderId="0" numFmtId="0" xfId="0" applyFont="1" applyFill="1" applyAlignment="1">
      <alignment horizontal="center"/>
    </xf>
    <xf fontId="1" fillId="10" borderId="9" numFmtId="3" xfId="0" applyNumberFormat="1" applyFont="1" applyFill="1" applyBorder="1" applyAlignment="1">
      <alignment horizontal="center"/>
    </xf>
    <xf fontId="1" fillId="2" borderId="8" numFmtId="0" xfId="0" applyFont="1" applyFill="1" applyBorder="1" applyAlignment="1">
      <alignment horizontal="center"/>
    </xf>
    <xf fontId="1" fillId="11" borderId="8" numFmtId="0" xfId="0" applyFont="1" applyFill="1" applyBorder="1" applyAlignment="1">
      <alignment horizontal="center"/>
    </xf>
    <xf fontId="1" fillId="11" borderId="0" numFmtId="0" xfId="0" applyFont="1" applyFill="1" applyAlignment="1">
      <alignment horizontal="center"/>
    </xf>
    <xf fontId="1" fillId="11" borderId="0" numFmtId="3" xfId="0" applyNumberFormat="1" applyFont="1" applyFill="1" applyAlignment="1">
      <alignment horizontal="center"/>
    </xf>
    <xf fontId="1" fillId="11" borderId="0" numFmtId="165" xfId="0" applyNumberFormat="1" applyFont="1" applyFill="1" applyAlignment="1">
      <alignment horizontal="center"/>
    </xf>
    <xf fontId="1" fillId="11" borderId="9" numFmtId="0" xfId="0" applyFont="1" applyFill="1" applyBorder="1" applyAlignment="1">
      <alignment horizontal="center"/>
    </xf>
    <xf fontId="19" fillId="2" borderId="0" numFmtId="0" xfId="0" applyFont="1" applyFill="1"/>
    <xf fontId="18" fillId="4" borderId="0" numFmtId="0" xfId="0" applyFont="1" applyFill="1" applyAlignment="1">
      <alignment horizontal="center"/>
    </xf>
    <xf fontId="18" fillId="0" borderId="0" numFmtId="0" xfId="0" applyFont="1" applyAlignment="1">
      <alignment horizontal="center"/>
    </xf>
    <xf fontId="20" fillId="2" borderId="0" numFmtId="0" xfId="0" applyFont="1" applyFill="1"/>
    <xf fontId="1" fillId="4" borderId="0" numFmtId="0" xfId="0" applyFont="1" applyFill="1" applyAlignment="1">
      <alignment horizontal="center"/>
    </xf>
    <xf fontId="1" fillId="0" borderId="0" numFmtId="0" xfId="0" applyFont="1" applyAlignment="1">
      <alignment horizontal="center"/>
    </xf>
    <xf fontId="21" fillId="2" borderId="0" numFmtId="0" xfId="0" applyFont="1" applyFill="1" applyAlignment="1">
      <alignment horizontal="center"/>
    </xf>
    <xf fontId="21" fillId="4" borderId="0" numFmtId="0" xfId="0" applyFont="1" applyFill="1" applyAlignment="1">
      <alignment horizontal="center"/>
    </xf>
    <xf fontId="1" fillId="0" borderId="9" numFmtId="3" xfId="0" applyNumberFormat="1" applyFont="1" applyBorder="1" applyAlignment="1">
      <alignment horizontal="center"/>
    </xf>
    <xf fontId="22" fillId="2" borderId="0" numFmtId="0" xfId="0" applyFont="1" applyFill="1"/>
    <xf fontId="1" fillId="0" borderId="0" numFmtId="0" xfId="0" applyFont="1"/>
    <xf fontId="1" fillId="0" borderId="9" numFmtId="3" xfId="0" applyNumberFormat="1" applyFont="1" applyBorder="1"/>
    <xf fontId="1" fillId="2" borderId="8" numFmtId="0" xfId="0" applyFont="1" applyFill="1" applyBorder="1"/>
    <xf fontId="1" fillId="9" borderId="10" numFmtId="0" xfId="0" applyFont="1" applyFill="1" applyBorder="1" applyAlignment="1">
      <alignment horizontal="center"/>
    </xf>
    <xf fontId="1" fillId="0" borderId="11" numFmtId="0" xfId="0" applyFont="1" applyBorder="1"/>
    <xf fontId="1" fillId="0" borderId="12" numFmtId="3" xfId="0" applyNumberFormat="1" applyFont="1" applyBorder="1"/>
    <xf fontId="1" fillId="2" borderId="10" numFmtId="0" xfId="0" applyFont="1" applyFill="1" applyBorder="1"/>
    <xf fontId="1" fillId="11" borderId="10" numFmtId="0" xfId="0" applyFont="1" applyFill="1" applyBorder="1" applyAlignment="1">
      <alignment horizontal="center"/>
    </xf>
    <xf fontId="1" fillId="11" borderId="11" numFmtId="0" xfId="0" applyFont="1" applyFill="1" applyBorder="1" applyAlignment="1">
      <alignment horizontal="center"/>
    </xf>
    <xf fontId="1" fillId="11" borderId="11" numFmtId="3" xfId="0" applyNumberFormat="1" applyFont="1" applyFill="1" applyBorder="1" applyAlignment="1">
      <alignment horizontal="center"/>
    </xf>
    <xf fontId="1" fillId="2" borderId="0" numFmtId="3" xfId="0" applyNumberFormat="1" applyFont="1" applyFill="1"/>
    <xf fontId="1" fillId="4" borderId="0" numFmtId="0" xfId="0" applyFont="1" applyFill="1"/>
    <xf fontId="23" fillId="4" borderId="0" numFmtId="0" xfId="0" applyFont="1" applyFill="1"/>
    <xf fontId="23" fillId="0" borderId="0" numFmtId="0" xfId="0" applyFont="1"/>
    <xf fontId="15" fillId="4" borderId="0" numFmtId="0" xfId="0" applyFont="1" applyFill="1"/>
    <xf fontId="24" fillId="4" borderId="0" numFmtId="0" xfId="0" applyFont="1" applyFill="1"/>
    <xf fontId="25" fillId="4" borderId="0" numFmtId="0" xfId="0" applyFont="1" applyFill="1"/>
    <xf fontId="23" fillId="4" borderId="0" numFmtId="0" xfId="0" applyFont="1" applyFill="1"/>
    <xf fontId="23" fillId="0" borderId="0" numFmtId="0" xfId="0" applyFont="1"/>
    <xf fontId="23" fillId="0" borderId="0" numFmtId="166" xfId="0" applyNumberFormat="1" applyFont="1"/>
    <xf fontId="1" fillId="12" borderId="5" numFmtId="0" xfId="0" applyFont="1" applyFill="1" applyBorder="1" applyAlignment="1">
      <alignment horizontal="center"/>
    </xf>
    <xf fontId="1" fillId="12" borderId="6" numFmtId="0" xfId="0" applyFont="1" applyFill="1" applyBorder="1" applyAlignment="1">
      <alignment horizontal="center" wrapText="1"/>
    </xf>
    <xf fontId="1" fillId="12" borderId="7" numFmtId="0" xfId="0" applyFont="1" applyFill="1" applyBorder="1" applyAlignment="1">
      <alignment horizontal="center"/>
    </xf>
    <xf fontId="1" fillId="6" borderId="0" numFmtId="0" xfId="0" applyFont="1" applyFill="1" applyAlignment="1">
      <alignment wrapText="1"/>
    </xf>
    <xf fontId="26" fillId="6" borderId="0" numFmtId="0" xfId="0" applyFont="1" applyFill="1" applyAlignment="1">
      <alignment horizontal="center" wrapText="1"/>
    </xf>
    <xf fontId="26" fillId="6" borderId="0" numFmtId="0" xfId="0" applyFont="1" applyFill="1" applyAlignment="1">
      <alignment horizontal="center"/>
    </xf>
    <xf fontId="26" fillId="12" borderId="0" numFmtId="0" xfId="0" applyFont="1" applyFill="1" applyAlignment="1">
      <alignment wrapText="1"/>
    </xf>
    <xf fontId="1" fillId="7" borderId="8" numFmtId="0" xfId="0" applyFont="1" applyFill="1" applyBorder="1" applyAlignment="1">
      <alignment horizontal="center"/>
    </xf>
    <xf fontId="1" fillId="7" borderId="0" numFmtId="0" xfId="0" applyFont="1" applyFill="1" applyAlignment="1">
      <alignment horizontal="center"/>
    </xf>
    <xf fontId="1" fillId="7" borderId="0" numFmtId="164" xfId="0" applyNumberFormat="1" applyFont="1" applyFill="1" applyAlignment="1">
      <alignment horizontal="center"/>
    </xf>
    <xf fontId="1" fillId="7" borderId="9" numFmtId="164" xfId="0" applyNumberFormat="1" applyFont="1" applyFill="1" applyBorder="1" applyAlignment="1">
      <alignment horizontal="center"/>
    </xf>
    <xf fontId="1" fillId="8" borderId="0" numFmtId="0" xfId="0" applyFont="1" applyFill="1"/>
    <xf fontId="1" fillId="8" borderId="0" numFmtId="0" xfId="0" applyFont="1" applyFill="1" applyAlignment="1">
      <alignment horizontal="center"/>
    </xf>
    <xf fontId="1" fillId="7" borderId="0" numFmtId="0" xfId="0" applyFont="1" applyFill="1"/>
    <xf fontId="23" fillId="0" borderId="0" numFmtId="3" xfId="0" applyNumberFormat="1" applyFont="1"/>
    <xf fontId="23" fillId="0" borderId="0" numFmtId="1" xfId="0" applyNumberFormat="1" applyFont="1"/>
    <xf fontId="1" fillId="13" borderId="8" numFmtId="0" xfId="0" applyFont="1" applyFill="1" applyBorder="1" applyAlignment="1">
      <alignment horizontal="center"/>
    </xf>
    <xf fontId="1" fillId="13" borderId="0" numFmtId="0" xfId="0" applyFont="1" applyFill="1" applyAlignment="1">
      <alignment horizontal="center"/>
    </xf>
    <xf fontId="1" fillId="13" borderId="9" numFmtId="164" xfId="0" applyNumberFormat="1" applyFont="1" applyFill="1" applyBorder="1" applyAlignment="1">
      <alignment horizontal="center"/>
    </xf>
    <xf fontId="1" fillId="11" borderId="0" numFmtId="0" xfId="0" applyFont="1" applyFill="1"/>
    <xf fontId="27" fillId="11" borderId="0" numFmtId="0" xfId="0" applyFont="1" applyFill="1" applyAlignment="1">
      <alignment horizontal="center"/>
    </xf>
    <xf fontId="27" fillId="11" borderId="0" numFmtId="3" xfId="0" applyNumberFormat="1" applyFont="1" applyFill="1" applyAlignment="1">
      <alignment horizontal="center"/>
    </xf>
    <xf fontId="27" fillId="11" borderId="0" numFmtId="9" xfId="0" applyNumberFormat="1" applyFont="1" applyFill="1" applyAlignment="1">
      <alignment horizontal="center"/>
    </xf>
    <xf fontId="27" fillId="11" borderId="0" numFmtId="167" xfId="0" applyNumberFormat="1" applyFont="1" applyFill="1" applyAlignment="1">
      <alignment horizontal="center"/>
    </xf>
    <xf fontId="27" fillId="10" borderId="0" numFmtId="0" xfId="0" applyFont="1" applyFill="1"/>
    <xf fontId="28" fillId="13" borderId="8" numFmtId="0" xfId="0" applyFont="1" applyFill="1" applyBorder="1" applyAlignment="1">
      <alignment horizontal="center"/>
    </xf>
    <xf fontId="28" fillId="13" borderId="0" numFmtId="0" xfId="0" applyFont="1" applyFill="1" applyAlignment="1">
      <alignment horizontal="center"/>
    </xf>
    <xf fontId="1" fillId="13" borderId="9" numFmtId="168" xfId="0" applyNumberFormat="1" applyFont="1" applyFill="1" applyBorder="1" applyAlignment="1">
      <alignment horizontal="center"/>
    </xf>
    <xf fontId="28" fillId="13" borderId="9" numFmtId="164" xfId="0" applyNumberFormat="1" applyFont="1" applyFill="1" applyBorder="1" applyAlignment="1">
      <alignment horizontal="center"/>
    </xf>
    <xf fontId="28" fillId="13" borderId="9" numFmtId="169" xfId="0" applyNumberFormat="1" applyFont="1" applyFill="1" applyBorder="1" applyAlignment="1">
      <alignment horizontal="center"/>
    </xf>
    <xf fontId="28" fillId="13" borderId="9" numFmtId="0" xfId="0" applyFont="1" applyFill="1" applyBorder="1" applyAlignment="1">
      <alignment horizontal="center"/>
    </xf>
    <xf fontId="28" fillId="13" borderId="10" numFmtId="0" xfId="0" applyFont="1" applyFill="1" applyBorder="1" applyAlignment="1">
      <alignment horizontal="center"/>
    </xf>
    <xf fontId="28" fillId="13" borderId="11" numFmtId="0" xfId="0" applyFont="1" applyFill="1" applyBorder="1" applyAlignment="1">
      <alignment horizontal="center"/>
    </xf>
    <xf fontId="28" fillId="13" borderId="12" numFmtId="0" xfId="0" applyFont="1" applyFill="1" applyBorder="1" applyAlignment="1">
      <alignment horizontal="center"/>
    </xf>
    <xf fontId="1" fillId="4" borderId="11" numFmtId="0" xfId="0" applyFont="1" applyFill="1" applyBorder="1"/>
    <xf fontId="23" fillId="4" borderId="11" numFmtId="0" xfId="0" applyFont="1" applyFill="1" applyBorder="1"/>
    <xf fontId="1" fillId="14" borderId="0" numFmtId="0" xfId="0" applyFont="1" applyFill="1"/>
    <xf fontId="1" fillId="14" borderId="0" numFmtId="0" xfId="0" applyFont="1" applyFill="1"/>
    <xf fontId="23" fillId="14" borderId="0" numFmtId="0" xfId="0" applyFont="1" applyFill="1"/>
    <xf fontId="23" fillId="14" borderId="0" numFmtId="3" xfId="0" applyNumberFormat="1" applyFont="1" applyFill="1"/>
    <xf fontId="23" fillId="14" borderId="0" numFmtId="0" xfId="0" applyFont="1" applyFill="1"/>
    <xf fontId="23" fillId="14" borderId="0" numFmtId="1" xfId="0" applyNumberFormat="1" applyFont="1" applyFill="1"/>
    <xf fontId="29" fillId="2" borderId="0" numFmtId="0" xfId="0" applyFont="1" applyFill="1"/>
    <xf fontId="1" fillId="10" borderId="13" numFmtId="0" xfId="0" applyFont="1" applyFill="1" applyBorder="1" applyAlignment="1">
      <alignment horizontal="center"/>
    </xf>
    <xf fontId="30" fillId="2" borderId="0" numFmtId="0" xfId="0" applyFont="1" applyFill="1" applyAlignment="1">
      <alignment horizontal="left"/>
    </xf>
    <xf fontId="21" fillId="2" borderId="0" numFmtId="0" xfId="0" applyFont="1" applyFill="1" applyAlignment="1">
      <alignment horizontal="left"/>
    </xf>
    <xf fontId="27" fillId="2" borderId="0" numFmtId="0" xfId="0" applyFont="1" applyFill="1"/>
    <xf fontId="27" fillId="2" borderId="0" numFmt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1</xdr:col>
      <xdr:colOff>95250</xdr:colOff>
      <xdr:row>2</xdr:row>
      <xdr:rowOff>47625</xdr:rowOff>
    </xdr:from>
    <xdr:ext cx="4657724" cy="3486150"/>
    <xdr:pic>
      <xdr:nvPicPr>
        <xdr:cNvPr id="0" name="image3.png" title="Image"/>
        <xdr:cNvPicPr/>
      </xdr:nvPicPr>
      <xdr:blipFill>
        <a:blip r:embed="rId1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20</xdr:row>
      <xdr:rowOff>133350</xdr:rowOff>
    </xdr:from>
    <xdr:ext cx="4657724" cy="3486150"/>
    <xdr:pic>
      <xdr:nvPicPr>
        <xdr:cNvPr id="0" name="image2.png" title="Image"/>
        <xdr:cNvPicPr/>
      </xdr:nvPicPr>
      <xdr:blipFill>
        <a:blip r:embed="rId2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38</xdr:row>
      <xdr:rowOff>209550</xdr:rowOff>
    </xdr:from>
    <xdr:ext cx="4657724" cy="3486150"/>
    <xdr:pic>
      <xdr:nvPicPr>
        <xdr:cNvPr id="0" name="image1.png" title="Image"/>
        <xdr:cNvPicPr/>
      </xdr:nvPicPr>
      <xdr:blipFill>
        <a:blip r:embed="rId3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457200</xdr:colOff>
      <xdr:row>17</xdr:row>
      <xdr:rowOff>200025</xdr:rowOff>
    </xdr:from>
    <xdr:ext cx="6000750" cy="1390650"/>
    <xdr:pic>
      <xdr:nvPicPr>
        <xdr:cNvPr id="0" name="image4.png" title="Image"/>
        <xdr:cNvPicPr/>
      </xdr:nvPicPr>
      <xdr:blipFill>
        <a:blip r:embed="rId1"/>
        <a:stretch/>
      </xdr:blipFill>
      <xdr:spPr bwMode="auto">
        <a:xfrm>
          <a:off x="0" y="0"/>
          <a:ext cx="0" cy="0"/>
        </a:xfrm>
        <a:prstGeom prst="rect">
          <a:avLst/>
        </a:prstGeom>
        <a:noFill/>
      </xdr:spPr>
    </xdr:pic>
    <xdr:clientData fLocksWithSheet="0"/>
  </xdr:one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hyperlink" Target="https://www.europeangodatabase.eu/EGD/EGF_rating_system.php" TargetMode="External"/><Relationship 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1"/>
  </sheetPr>
  <sheetViews>
    <sheetView showGridLines="0" zoomScale="100" workbookViewId="0">
      <selection activeCell="A1" activeCellId="0" sqref="A1"/>
    </sheetView>
  </sheetViews>
  <sheetFormatPr defaultColWidth="12.630000000000001" defaultRowHeight="15.75" customHeight="1"/>
  <cols>
    <col customWidth="1" min="1" max="1" width="3.3799999999999999"/>
    <col customWidth="1" min="9" max="9" width="8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2"/>
      <c r="Q2" s="2"/>
      <c r="R2" s="2"/>
    </row>
    <row r="3" ht="18.75">
      <c r="A3" s="1"/>
      <c r="B3" s="1"/>
      <c r="C3" s="1"/>
      <c r="D3" s="1"/>
      <c r="E3" s="1"/>
      <c r="F3" s="1"/>
      <c r="G3" s="3" t="s">
        <v>0</v>
      </c>
      <c r="H3" s="1"/>
      <c r="I3" s="1"/>
      <c r="J3" s="1"/>
      <c r="K3" s="1"/>
      <c r="L3" s="4" t="s">
        <v>1</v>
      </c>
      <c r="M3" s="2"/>
      <c r="N3" s="5" t="s">
        <v>2</v>
      </c>
      <c r="O3" s="2"/>
      <c r="P3" s="2"/>
      <c r="Q3" s="2"/>
      <c r="R3" s="2"/>
    </row>
    <row r="4" ht="20.25">
      <c r="A4" s="1"/>
      <c r="B4" s="1"/>
      <c r="C4" s="1"/>
      <c r="D4" s="1"/>
      <c r="E4" s="1"/>
      <c r="F4" s="1"/>
      <c r="G4" s="6" t="s">
        <v>3</v>
      </c>
      <c r="H4" s="1"/>
      <c r="I4" s="1"/>
      <c r="J4" s="1"/>
      <c r="K4" s="1"/>
      <c r="L4" s="7" t="str">
        <f ca="1">N4- today() &amp; " päivää"</f>
        <v xml:space="preserve">-256 päivää</v>
      </c>
      <c r="M4" s="2"/>
      <c r="N4" s="8">
        <v>45535</v>
      </c>
      <c r="O4" s="2"/>
      <c r="P4" s="2"/>
      <c r="Q4" s="2"/>
      <c r="R4" s="2"/>
    </row>
    <row r="5" ht="18.7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4" t="s">
        <v>4</v>
      </c>
      <c r="M5" s="2"/>
      <c r="N5" s="2"/>
      <c r="O5" s="2"/>
      <c r="P5" s="2"/>
      <c r="Q5" s="2"/>
      <c r="R5" s="2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2"/>
      <c r="N6" s="2"/>
      <c r="O6" s="2"/>
      <c r="P6" s="2"/>
      <c r="Q6" s="2"/>
      <c r="R6" s="2"/>
    </row>
    <row r="7">
      <c r="A7" s="1"/>
      <c r="B7" s="1"/>
      <c r="C7" s="1"/>
      <c r="D7" s="1"/>
      <c r="E7" s="1"/>
      <c r="F7" s="1"/>
      <c r="G7" s="9" t="s">
        <v>5</v>
      </c>
      <c r="H7" s="1"/>
      <c r="I7" s="1"/>
      <c r="J7" s="1"/>
      <c r="K7" s="1"/>
      <c r="L7" s="1"/>
      <c r="M7" s="2"/>
      <c r="N7" s="2"/>
      <c r="O7" s="2"/>
      <c r="P7" s="2"/>
      <c r="Q7" s="2"/>
      <c r="R7" s="2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2"/>
      <c r="N8" s="2"/>
      <c r="O8" s="2"/>
      <c r="P8" s="2"/>
      <c r="Q8" s="2"/>
      <c r="R8" s="2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2"/>
      <c r="N9" s="2"/>
      <c r="O9" s="2"/>
      <c r="P9" s="2"/>
      <c r="Q9" s="2"/>
      <c r="R9" s="2"/>
    </row>
    <row r="10" ht="19.5">
      <c r="A10" s="1"/>
      <c r="B10" s="1"/>
      <c r="C10" s="1"/>
      <c r="D10" s="1"/>
      <c r="E10" s="1"/>
      <c r="F10" s="1"/>
      <c r="G10" s="1"/>
      <c r="H10" s="1"/>
      <c r="I10" s="1"/>
      <c r="J10" s="10"/>
      <c r="K10" s="1"/>
      <c r="L10" s="1"/>
      <c r="M10" s="2"/>
      <c r="N10" s="2"/>
      <c r="O10" s="2"/>
      <c r="P10" s="2"/>
      <c r="Q10" s="2"/>
      <c r="R10" s="2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2"/>
      <c r="N11" s="2"/>
      <c r="O11" s="2"/>
      <c r="P11" s="2"/>
      <c r="Q11" s="2"/>
      <c r="R11" s="2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2"/>
      <c r="N12" s="2"/>
      <c r="O12" s="2"/>
      <c r="P12" s="2"/>
      <c r="Q12" s="2"/>
      <c r="R12" s="2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2"/>
      <c r="N13" s="2"/>
      <c r="O13" s="2"/>
      <c r="P13" s="2"/>
      <c r="Q13" s="2"/>
      <c r="R13" s="2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2"/>
      <c r="N14" s="2"/>
      <c r="O14" s="2"/>
      <c r="P14" s="2"/>
      <c r="Q14" s="2"/>
      <c r="R14" s="2"/>
    </row>
    <row r="15">
      <c r="A15" s="1"/>
      <c r="B15" s="1"/>
      <c r="C15" s="1"/>
      <c r="D15" s="1"/>
      <c r="E15" s="1"/>
      <c r="F15" s="1"/>
      <c r="G15" s="11" t="s">
        <v>6</v>
      </c>
      <c r="H15" s="12"/>
      <c r="I15" s="1"/>
      <c r="J15" s="1"/>
      <c r="K15" s="1"/>
      <c r="L15" s="1"/>
      <c r="M15" s="2"/>
      <c r="N15" s="2"/>
      <c r="O15" s="2"/>
      <c r="P15" s="2"/>
      <c r="Q15" s="2"/>
      <c r="R15" s="2"/>
    </row>
    <row r="16">
      <c r="A16" s="1"/>
      <c r="B16" s="1"/>
      <c r="C16" s="1"/>
      <c r="D16" s="1"/>
      <c r="E16" s="1"/>
      <c r="F16" s="1"/>
      <c r="G16" s="13" t="str">
        <f t="array" ref="G16">iferror(index('Osallistujat ja seuranta'!$C$4:$C$29,match("1.",'Osallistujat ja seuranta'!$P$4:$P$29,0),0),"")</f>
        <v>Olli</v>
      </c>
      <c r="H16" s="13" t="str">
        <f t="array" ref="H16">iferror(index('Osallistujat ja seuranta'!$I$4:$I$29,match("1.",'Osallistujat ja seuranta'!$P$4:$P$29,0),0),"")</f>
        <v xml:space="preserve">4 dan (2393)</v>
      </c>
      <c r="I16" s="1"/>
      <c r="J16" s="1"/>
      <c r="K16" s="1"/>
      <c r="L16" s="1"/>
      <c r="M16" s="2"/>
      <c r="N16" s="2"/>
      <c r="O16" s="2"/>
      <c r="P16" s="2"/>
      <c r="Q16" s="2"/>
      <c r="R16" s="2"/>
    </row>
    <row r="17">
      <c r="A17" s="1"/>
      <c r="B17" s="1"/>
      <c r="C17" s="1"/>
      <c r="D17" s="1"/>
      <c r="E17" s="1"/>
      <c r="F17" s="1"/>
      <c r="G17" s="14" t="str">
        <f t="array" ref="G17">iferror(index('Osallistujat ja seuranta'!$C$4:$C$29,match("2.",'Osallistujat ja seuranta'!$P$4:$P$29,0),0),"")</f>
        <v>Oiva</v>
      </c>
      <c r="H17" s="14" t="str">
        <f t="array" ref="H17">iferror(index('Osallistujat ja seuranta'!$I$4:$I$29,match("2.",'Osallistujat ja seuranta'!$P$4:$P$29,0),0),"")</f>
        <v xml:space="preserve">3 dan (2326)</v>
      </c>
      <c r="I17" s="1"/>
      <c r="J17" s="1"/>
      <c r="K17" s="1"/>
      <c r="L17" s="1"/>
      <c r="M17" s="2"/>
      <c r="N17" s="2"/>
      <c r="O17" s="2"/>
      <c r="P17" s="2"/>
      <c r="Q17" s="2"/>
      <c r="R17" s="2"/>
    </row>
    <row r="18">
      <c r="A18" s="1"/>
      <c r="B18" s="1"/>
      <c r="C18" s="1"/>
      <c r="D18" s="1"/>
      <c r="E18" s="1"/>
      <c r="F18" s="1"/>
      <c r="G18" s="14" t="str">
        <f t="array" ref="G18">iferror(index('Osallistujat ja seuranta'!$C$4:$C$29,match("3.",'Osallistujat ja seuranta'!$P$4:$P$29,0),0),"")</f>
        <v>Timo</v>
      </c>
      <c r="H18" s="14" t="str">
        <f t="array" ref="H18">iferror(index('Osallistujat ja seuranta'!$I$4:$I$29,match("3.",'Osallistujat ja seuranta'!$P$4:$P$29,0),0),"")</f>
        <v xml:space="preserve">3 dan (2299)</v>
      </c>
      <c r="I18" s="1"/>
      <c r="J18" s="1"/>
      <c r="K18" s="1"/>
      <c r="L18" s="1"/>
      <c r="M18" s="2"/>
      <c r="N18" s="2"/>
      <c r="O18" s="2"/>
      <c r="P18" s="2"/>
      <c r="Q18" s="2"/>
      <c r="R18" s="2"/>
    </row>
    <row r="19">
      <c r="A19" s="1"/>
      <c r="B19" s="1"/>
      <c r="C19" s="1"/>
      <c r="D19" s="1"/>
      <c r="E19" s="1"/>
      <c r="F19" s="1"/>
      <c r="G19" s="15" t="s">
        <v>7</v>
      </c>
      <c r="H19" s="1"/>
      <c r="I19" s="1"/>
      <c r="J19" s="1"/>
      <c r="K19" s="1"/>
      <c r="L19" s="1"/>
      <c r="M19" s="2"/>
      <c r="N19" s="2"/>
      <c r="O19" s="2"/>
      <c r="P19" s="2"/>
      <c r="Q19" s="2"/>
      <c r="R19" s="2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2"/>
      <c r="N20" s="2"/>
      <c r="O20" s="2"/>
      <c r="P20" s="2"/>
      <c r="Q20" s="2"/>
      <c r="R20" s="2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"/>
      <c r="N21" s="2"/>
      <c r="O21" s="2"/>
      <c r="P21" s="2"/>
      <c r="Q21" s="2"/>
      <c r="R21" s="2"/>
    </row>
    <row r="22" ht="18.75">
      <c r="A22" s="1"/>
      <c r="B22" s="1"/>
      <c r="C22" s="1"/>
      <c r="D22" s="1"/>
      <c r="E22" s="1"/>
      <c r="F22" s="1"/>
      <c r="G22" s="16" t="s">
        <v>8</v>
      </c>
      <c r="H22" s="1"/>
      <c r="I22" s="1"/>
      <c r="J22" s="1"/>
      <c r="K22" s="1"/>
      <c r="L22" s="1"/>
      <c r="M22" s="2"/>
      <c r="N22" s="2"/>
      <c r="O22" s="2"/>
      <c r="P22" s="2"/>
      <c r="Q22" s="2"/>
      <c r="R22" s="2"/>
    </row>
    <row r="23" ht="20.25">
      <c r="A23" s="1"/>
      <c r="B23" s="1"/>
      <c r="C23" s="1"/>
      <c r="D23" s="1"/>
      <c r="E23" s="1"/>
      <c r="F23" s="1"/>
      <c r="G23" s="17" t="s">
        <v>9</v>
      </c>
      <c r="H23" s="1"/>
      <c r="I23" s="1"/>
      <c r="J23" s="1"/>
      <c r="K23" s="1"/>
      <c r="L23" s="1"/>
      <c r="M23" s="2"/>
      <c r="N23" s="2"/>
      <c r="O23" s="2"/>
      <c r="P23" s="2"/>
      <c r="Q23" s="2"/>
      <c r="R23" s="2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"/>
      <c r="N24" s="2"/>
      <c r="O24" s="2"/>
      <c r="P24" s="2"/>
      <c r="Q24" s="2"/>
      <c r="R24" s="2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"/>
      <c r="N25" s="2"/>
      <c r="O25" s="2"/>
      <c r="P25" s="2"/>
      <c r="Q25" s="2"/>
      <c r="R25" s="2"/>
    </row>
    <row r="26">
      <c r="A26" s="1"/>
      <c r="B26" s="1"/>
      <c r="C26" s="1"/>
      <c r="D26" s="1"/>
      <c r="E26" s="1"/>
      <c r="F26" s="1"/>
      <c r="G26" s="9" t="s">
        <v>10</v>
      </c>
      <c r="H26" s="1"/>
      <c r="I26" s="1"/>
      <c r="J26" s="1"/>
      <c r="K26" s="1"/>
      <c r="L26" s="1"/>
      <c r="M26" s="2"/>
      <c r="N26" s="2"/>
      <c r="O26" s="2"/>
      <c r="P26" s="2"/>
      <c r="Q26" s="2"/>
      <c r="R26" s="2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"/>
      <c r="N27" s="2"/>
      <c r="O27" s="2"/>
      <c r="P27" s="2"/>
      <c r="Q27" s="2"/>
      <c r="R27" s="2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"/>
      <c r="N28" s="2"/>
      <c r="O28" s="2"/>
      <c r="P28" s="2"/>
      <c r="Q28" s="2"/>
      <c r="R28" s="2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"/>
      <c r="N29" s="2"/>
      <c r="O29" s="2"/>
      <c r="P29" s="2"/>
      <c r="Q29" s="2"/>
      <c r="R29" s="2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"/>
      <c r="N30" s="2"/>
      <c r="O30" s="2"/>
      <c r="P30" s="2"/>
      <c r="Q30" s="2"/>
      <c r="R30" s="2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"/>
      <c r="N31" s="2"/>
      <c r="O31" s="2"/>
      <c r="P31" s="2"/>
      <c r="Q31" s="2"/>
      <c r="R31" s="2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2"/>
      <c r="N32" s="2"/>
      <c r="O32" s="2"/>
      <c r="P32" s="2"/>
      <c r="Q32" s="2"/>
      <c r="R32" s="2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2"/>
      <c r="N33" s="2"/>
      <c r="O33" s="2"/>
      <c r="P33" s="2"/>
      <c r="Q33" s="2"/>
      <c r="R33" s="2"/>
    </row>
    <row r="34">
      <c r="A34" s="1"/>
      <c r="B34" s="1"/>
      <c r="C34" s="1"/>
      <c r="D34" s="1"/>
      <c r="E34" s="1"/>
      <c r="F34" s="1"/>
      <c r="G34" s="11" t="s">
        <v>6</v>
      </c>
      <c r="H34" s="12"/>
      <c r="I34" s="18" t="s">
        <v>11</v>
      </c>
      <c r="J34" s="1"/>
      <c r="K34" s="1"/>
      <c r="L34" s="1"/>
      <c r="M34" s="2"/>
      <c r="N34" s="2"/>
      <c r="O34" s="2"/>
      <c r="P34" s="2"/>
      <c r="Q34" s="2"/>
      <c r="R34" s="2"/>
    </row>
    <row r="35">
      <c r="A35" s="1"/>
      <c r="B35" s="1"/>
      <c r="C35" s="1"/>
      <c r="D35" s="1"/>
      <c r="E35" s="1"/>
      <c r="F35" s="1"/>
      <c r="G35" s="13" t="str">
        <f t="array" ref="G35">iferror(index('Osallistujat ja seuranta'!$C$4:$C$29,match("1.",'Osallistujat ja seuranta'!$N$4:$N$29,0),0),"")</f>
        <v>Peitsa</v>
      </c>
      <c r="H35" s="13" t="str">
        <f t="array" ref="H35">iferror(index('Osallistujat ja seuranta'!$I$4:$I$29,match("1.",'Osallistujat ja seuranta'!$N$4:$N$29,0),0),"")</f>
        <v xml:space="preserve">6 kyu</v>
      </c>
      <c r="I35" s="19" t="str">
        <f t="array" ref="I35">iferror("+" &amp; round(index('Osallistujat ja seuranta'!$M$4:$M$29,match("1.",'Osallistujat ja seuranta'!$N$4:$N$29,0),0),0),"")</f>
        <v>+370</v>
      </c>
      <c r="J35" s="1"/>
      <c r="K35" s="1"/>
      <c r="L35" s="1"/>
      <c r="M35" s="2"/>
      <c r="N35" s="2"/>
      <c r="O35" s="2"/>
      <c r="P35" s="2"/>
      <c r="Q35" s="2"/>
      <c r="R35" s="2"/>
    </row>
    <row r="36">
      <c r="A36" s="1"/>
      <c r="B36" s="1"/>
      <c r="C36" s="1"/>
      <c r="D36" s="1"/>
      <c r="E36" s="1"/>
      <c r="F36" s="1"/>
      <c r="G36" s="14" t="str">
        <f t="array" ref="G36">iferror(index('Osallistujat ja seuranta'!$C$4:$C$29,match("2.",'Osallistujat ja seuranta'!$N$4:$N$29,0),0),"")</f>
        <v>Jussa</v>
      </c>
      <c r="H36" s="14" t="str">
        <f t="array" ref="H36">iferror(index('Osallistujat ja seuranta'!$I$4:$I$29,match("2.",'Osallistujat ja seuranta'!$N$4:$N$29,0),0),"")</f>
        <v xml:space="preserve">6 kyu</v>
      </c>
      <c r="I36" s="20" t="str">
        <f t="array" ref="I36">iferror("+" &amp; round(index('Osallistujat ja seuranta'!$M$4:$M$29,match("2.",'Osallistujat ja seuranta'!$N$4:$N$29,0),0),0),"")</f>
        <v>+224</v>
      </c>
      <c r="J36" s="1"/>
      <c r="K36" s="1"/>
      <c r="L36" s="1"/>
      <c r="M36" s="2"/>
      <c r="N36" s="2"/>
      <c r="O36" s="2"/>
      <c r="P36" s="2"/>
      <c r="Q36" s="2"/>
      <c r="R36" s="2"/>
    </row>
    <row r="37">
      <c r="A37" s="1"/>
      <c r="B37" s="1"/>
      <c r="C37" s="1"/>
      <c r="D37" s="1"/>
      <c r="E37" s="1"/>
      <c r="F37" s="1"/>
      <c r="G37" s="14" t="str">
        <f t="array" ref="G37">iferror(index('Osallistujat ja seuranta'!$C$4:$C$29,match("3.",'Osallistujat ja seuranta'!$N$4:$N$29,0),0),"")</f>
        <v>Joni</v>
      </c>
      <c r="H37" s="14" t="str">
        <f t="array" ref="H37">iferror(index('Osallistujat ja seuranta'!$I$4:$I$29,match("3.",'Osallistujat ja seuranta'!$N$4:$N$29,0),0),"")</f>
        <v xml:space="preserve">10 kyu</v>
      </c>
      <c r="I37" s="20" t="str">
        <f t="array" ref="I37">iferror("+" &amp; round(index('Osallistujat ja seuranta'!$M$4:$M$29,match("3.",'Osallistujat ja seuranta'!$N$4:$N$29,0),0),0),"")</f>
        <v>+131</v>
      </c>
      <c r="J37" s="1"/>
      <c r="K37" s="1"/>
      <c r="L37" s="1"/>
      <c r="M37" s="2"/>
      <c r="N37" s="2"/>
      <c r="O37" s="2"/>
      <c r="P37" s="2"/>
      <c r="Q37" s="2"/>
      <c r="R37" s="2"/>
    </row>
    <row r="38">
      <c r="A38" s="1"/>
      <c r="B38" s="1"/>
      <c r="C38" s="1"/>
      <c r="D38" s="1"/>
      <c r="E38" s="1"/>
      <c r="F38" s="1"/>
      <c r="G38" s="15" t="s">
        <v>7</v>
      </c>
      <c r="H38" s="1"/>
      <c r="I38" s="1"/>
      <c r="J38" s="1"/>
      <c r="K38" s="1"/>
      <c r="L38" s="1"/>
      <c r="M38" s="2"/>
      <c r="N38" s="2"/>
      <c r="O38" s="2"/>
      <c r="P38" s="2"/>
      <c r="Q38" s="2"/>
      <c r="R38" s="2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2"/>
      <c r="N39" s="2"/>
      <c r="O39" s="2"/>
      <c r="P39" s="2"/>
      <c r="Q39" s="2"/>
      <c r="R39" s="2"/>
    </row>
    <row r="40" ht="18.75">
      <c r="A40" s="1"/>
      <c r="B40" s="1"/>
      <c r="C40" s="1"/>
      <c r="D40" s="1"/>
      <c r="E40" s="1"/>
      <c r="F40" s="1"/>
      <c r="G40" s="21" t="s">
        <v>12</v>
      </c>
      <c r="H40" s="1"/>
      <c r="I40" s="1"/>
      <c r="J40" s="1"/>
      <c r="K40" s="1"/>
      <c r="L40" s="1"/>
      <c r="M40" s="2"/>
      <c r="N40" s="2"/>
      <c r="O40" s="2"/>
      <c r="P40" s="2"/>
      <c r="Q40" s="2"/>
      <c r="R40" s="2"/>
    </row>
    <row r="41" ht="20.25">
      <c r="A41" s="1"/>
      <c r="B41" s="1"/>
      <c r="C41" s="1"/>
      <c r="D41" s="1"/>
      <c r="E41" s="1"/>
      <c r="F41" s="1"/>
      <c r="G41" s="22" t="s">
        <v>3</v>
      </c>
      <c r="H41" s="1"/>
      <c r="I41" s="1"/>
      <c r="J41" s="1"/>
      <c r="K41" s="1"/>
      <c r="L41" s="1"/>
      <c r="M41" s="2"/>
      <c r="N41" s="2"/>
      <c r="O41" s="2"/>
      <c r="P41" s="2"/>
      <c r="Q41" s="2"/>
      <c r="R41" s="2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2"/>
      <c r="N42" s="2"/>
      <c r="O42" s="2"/>
      <c r="P42" s="2"/>
      <c r="Q42" s="2"/>
      <c r="R42" s="2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2"/>
      <c r="N43" s="2"/>
      <c r="O43" s="2"/>
      <c r="P43" s="2"/>
      <c r="Q43" s="2"/>
      <c r="R43" s="2"/>
    </row>
    <row r="44">
      <c r="A44" s="1"/>
      <c r="B44" s="1"/>
      <c r="C44" s="1"/>
      <c r="D44" s="1"/>
      <c r="E44" s="1"/>
      <c r="F44" s="1"/>
      <c r="G44" s="9" t="s">
        <v>13</v>
      </c>
      <c r="H44" s="1"/>
      <c r="I44" s="1"/>
      <c r="J44" s="1"/>
      <c r="K44" s="1"/>
      <c r="L44" s="1"/>
      <c r="M44" s="2"/>
      <c r="N44" s="2"/>
      <c r="O44" s="2"/>
      <c r="P44" s="2"/>
      <c r="Q44" s="2"/>
      <c r="R44" s="2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2"/>
      <c r="N45" s="2"/>
      <c r="O45" s="2"/>
      <c r="P45" s="2"/>
      <c r="Q45" s="2"/>
      <c r="R45" s="2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2"/>
      <c r="N46" s="2"/>
      <c r="O46" s="2"/>
      <c r="P46" s="2"/>
      <c r="Q46" s="2"/>
      <c r="R46" s="2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2"/>
      <c r="N47" s="2"/>
      <c r="O47" s="2"/>
      <c r="P47" s="2"/>
      <c r="Q47" s="2"/>
      <c r="R47" s="2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"/>
      <c r="N48" s="2"/>
      <c r="O48" s="2"/>
      <c r="P48" s="2"/>
      <c r="Q48" s="2"/>
      <c r="R48" s="2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2"/>
      <c r="N49" s="2"/>
      <c r="O49" s="2"/>
      <c r="P49" s="2"/>
      <c r="Q49" s="2"/>
      <c r="R49" s="2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2"/>
      <c r="N50" s="2"/>
      <c r="O50" s="2"/>
      <c r="P50" s="2"/>
      <c r="Q50" s="2"/>
      <c r="R50" s="2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2"/>
      <c r="N51" s="2"/>
      <c r="O51" s="2"/>
      <c r="P51" s="2"/>
      <c r="Q51" s="2"/>
      <c r="R51" s="2"/>
    </row>
    <row r="52">
      <c r="A52" s="1"/>
      <c r="B52" s="1"/>
      <c r="C52" s="1"/>
      <c r="D52" s="1"/>
      <c r="E52" s="1"/>
      <c r="F52" s="1"/>
      <c r="G52" s="11" t="s">
        <v>6</v>
      </c>
      <c r="H52" s="12"/>
      <c r="I52" s="18" t="s">
        <v>14</v>
      </c>
      <c r="J52" s="1"/>
      <c r="K52" s="1"/>
      <c r="L52" s="1"/>
      <c r="M52" s="2"/>
      <c r="N52" s="2"/>
      <c r="O52" s="2"/>
      <c r="P52" s="2"/>
      <c r="Q52" s="2"/>
      <c r="R52" s="2"/>
    </row>
    <row r="53">
      <c r="A53" s="1"/>
      <c r="B53" s="1"/>
      <c r="C53" s="1"/>
      <c r="D53" s="1"/>
      <c r="E53" s="1"/>
      <c r="F53" s="1"/>
      <c r="G53" s="13" t="str">
        <f t="array" ref="G53">iferror(index('Osallistujat ja seuranta'!$C$4:$C$29,match("1.",'Osallistujat ja seuranta'!$O$4:$O$29,0),0),"")</f>
        <v>Olli</v>
      </c>
      <c r="H53" s="13" t="str">
        <f t="array" ref="H53">iferror(index('Osallistujat ja seuranta'!$I$4:$I$29,match("1.",'Osallistujat ja seuranta'!$O$4:$O$29,0),0),"")</f>
        <v xml:space="preserve">4 dan (2393)</v>
      </c>
      <c r="I53" s="19">
        <f t="array" ref="I53">iferror(round(index('Osallistujat ja seuranta'!$G$4:$G$29,match("1.",'Osallistujat ja seuranta'!$O$4:$O$29,0),0),0),"")</f>
        <v>35</v>
      </c>
      <c r="J53" s="1"/>
      <c r="K53" s="1"/>
      <c r="L53" s="1"/>
      <c r="M53" s="2"/>
      <c r="N53" s="2"/>
      <c r="O53" s="2"/>
      <c r="P53" s="2"/>
      <c r="Q53" s="2"/>
      <c r="R53" s="2"/>
    </row>
    <row r="54">
      <c r="A54" s="1"/>
      <c r="B54" s="1"/>
      <c r="C54" s="1"/>
      <c r="D54" s="1"/>
      <c r="E54" s="1"/>
      <c r="F54" s="1"/>
      <c r="G54" s="14" t="str">
        <f t="array" ref="G54">iferror(index('Osallistujat ja seuranta'!$C$4:$C$29,match("2.",'Osallistujat ja seuranta'!$O$4:$O$29,0),0),"")</f>
        <v>Peitsa</v>
      </c>
      <c r="H54" s="14" t="str">
        <f t="array" ref="H54">iferror(index('Osallistujat ja seuranta'!$I$4:$I$29,match("2.",'Osallistujat ja seuranta'!$O$4:$O$29,0),0),"")</f>
        <v xml:space="preserve">6 kyu</v>
      </c>
      <c r="I54" s="20">
        <f t="array" ref="I54">iferror(round(index('Osallistujat ja seuranta'!$G$4:$G$29,match("2.",'Osallistujat ja seuranta'!$O$4:$O$29,0),0),0),"")</f>
        <v>24</v>
      </c>
      <c r="J54" s="1"/>
      <c r="K54" s="1"/>
      <c r="L54" s="1"/>
      <c r="M54" s="2"/>
      <c r="N54" s="2"/>
      <c r="O54" s="2"/>
      <c r="P54" s="2"/>
      <c r="Q54" s="2"/>
      <c r="R54" s="2"/>
    </row>
    <row r="55">
      <c r="A55" s="1"/>
      <c r="B55" s="1"/>
      <c r="C55" s="1"/>
      <c r="D55" s="1"/>
      <c r="E55" s="1"/>
      <c r="F55" s="1"/>
      <c r="G55" s="14" t="str">
        <f t="array" ref="G55">iferror(index('Osallistujat ja seuranta'!$C$4:$C$29,match("3.",'Osallistujat ja seuranta'!$O$4:$O$29,0),0),"")</f>
        <v>Aleksi</v>
      </c>
      <c r="H55" s="14" t="str">
        <f t="array" ref="H55">iferror(index('Osallistujat ja seuranta'!$I$4:$I$29,match("3.",'Osallistujat ja seuranta'!$O$4:$O$29,0),0),"")</f>
        <v xml:space="preserve">3 kyu (1756)</v>
      </c>
      <c r="I55" s="20">
        <f t="array" ref="I55">iferror(round(index('Osallistujat ja seuranta'!$G$4:$G$29,match("3.",'Osallistujat ja seuranta'!$O$4:$O$29,0),0),0),"")</f>
        <v>17</v>
      </c>
      <c r="J55" s="1"/>
      <c r="K55" s="1"/>
      <c r="L55" s="1"/>
      <c r="M55" s="2"/>
      <c r="N55" s="2"/>
      <c r="O55" s="2"/>
      <c r="P55" s="2"/>
      <c r="Q55" s="2"/>
      <c r="R55" s="2"/>
    </row>
    <row r="56">
      <c r="A56" s="1"/>
      <c r="B56" s="1"/>
      <c r="C56" s="1"/>
      <c r="D56" s="1"/>
      <c r="E56" s="1"/>
      <c r="F56" s="1"/>
      <c r="G56" s="15" t="s">
        <v>7</v>
      </c>
      <c r="H56" s="1"/>
      <c r="I56" s="1"/>
      <c r="J56" s="1"/>
      <c r="K56" s="1"/>
      <c r="L56" s="1"/>
      <c r="M56" s="2"/>
      <c r="N56" s="2"/>
      <c r="O56" s="2"/>
      <c r="P56" s="2"/>
      <c r="Q56" s="2"/>
      <c r="R56" s="2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2"/>
      <c r="N57" s="2"/>
      <c r="O57" s="2"/>
      <c r="P57" s="2"/>
      <c r="Q57" s="2"/>
      <c r="R57" s="2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2"/>
      <c r="N58" s="2"/>
      <c r="O58" s="2"/>
      <c r="P58" s="2"/>
      <c r="Q58" s="2"/>
      <c r="R58" s="2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2"/>
      <c r="N59" s="2"/>
      <c r="O59" s="2"/>
      <c r="P59" s="2"/>
      <c r="Q59" s="2"/>
      <c r="R59" s="2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2"/>
      <c r="N60" s="2"/>
      <c r="O60" s="2"/>
      <c r="P60" s="2"/>
      <c r="Q60" s="2"/>
      <c r="R60" s="2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2"/>
      <c r="N61" s="2"/>
      <c r="O61" s="2"/>
      <c r="P61" s="2"/>
      <c r="Q61" s="2"/>
      <c r="R61" s="2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2"/>
      <c r="N62" s="2"/>
      <c r="O62" s="2"/>
      <c r="P62" s="2"/>
      <c r="Q62" s="2"/>
      <c r="R62" s="2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2"/>
      <c r="N63" s="2"/>
      <c r="O63" s="2"/>
      <c r="P63" s="2"/>
      <c r="Q63" s="2"/>
      <c r="R63" s="2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2"/>
      <c r="N64" s="2"/>
      <c r="O64" s="2"/>
      <c r="P64" s="2"/>
      <c r="Q64" s="2"/>
      <c r="R64" s="2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2"/>
      <c r="N65" s="2"/>
      <c r="O65" s="2"/>
      <c r="P65" s="2"/>
      <c r="Q65" s="2"/>
      <c r="R65" s="2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2"/>
      <c r="N66" s="2"/>
      <c r="O66" s="2"/>
      <c r="P66" s="2"/>
      <c r="Q66" s="2"/>
      <c r="R66" s="2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2"/>
      <c r="N67" s="2"/>
      <c r="O67" s="2"/>
      <c r="P67" s="2"/>
      <c r="Q67" s="2"/>
      <c r="R67" s="2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2"/>
      <c r="N68" s="2"/>
      <c r="O68" s="2"/>
      <c r="P68" s="2"/>
      <c r="Q68" s="2"/>
      <c r="R68" s="2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2"/>
      <c r="N69" s="2"/>
      <c r="O69" s="2"/>
      <c r="P69" s="2"/>
      <c r="Q69" s="2"/>
      <c r="R69" s="2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2"/>
      <c r="N70" s="2"/>
      <c r="O70" s="2"/>
      <c r="P70" s="2"/>
      <c r="Q70" s="2"/>
      <c r="R70" s="2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2"/>
      <c r="N71" s="2"/>
      <c r="O71" s="2"/>
      <c r="P71" s="2"/>
      <c r="Q71" s="2"/>
      <c r="R71" s="2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2"/>
      <c r="N72" s="2"/>
      <c r="O72" s="2"/>
      <c r="P72" s="2"/>
      <c r="Q72" s="2"/>
      <c r="R72" s="2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2"/>
      <c r="N73" s="2"/>
      <c r="O73" s="2"/>
      <c r="P73" s="2"/>
      <c r="Q73" s="2"/>
      <c r="R73" s="2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2"/>
      <c r="N74" s="2"/>
      <c r="O74" s="2"/>
      <c r="P74" s="2"/>
      <c r="Q74" s="2"/>
      <c r="R74" s="2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2"/>
      <c r="N75" s="2"/>
      <c r="O75" s="2"/>
      <c r="P75" s="2"/>
      <c r="Q75" s="2"/>
      <c r="R75" s="2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2"/>
      <c r="N76" s="2"/>
      <c r="O76" s="2"/>
      <c r="P76" s="2"/>
      <c r="Q76" s="2"/>
      <c r="R76" s="2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2"/>
      <c r="N77" s="2"/>
      <c r="O77" s="2"/>
      <c r="P77" s="2"/>
      <c r="Q77" s="2"/>
      <c r="R77" s="2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2"/>
      <c r="N78" s="2"/>
      <c r="O78" s="2"/>
      <c r="P78" s="2"/>
      <c r="Q78" s="2"/>
      <c r="R78" s="2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2"/>
      <c r="N79" s="2"/>
      <c r="O79" s="2"/>
      <c r="P79" s="2"/>
      <c r="Q79" s="2"/>
      <c r="R79" s="2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2"/>
      <c r="N80" s="2"/>
      <c r="O80" s="2"/>
      <c r="P80" s="2"/>
      <c r="Q80" s="2"/>
      <c r="R80" s="2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2"/>
      <c r="N81" s="2"/>
      <c r="O81" s="2"/>
      <c r="P81" s="2"/>
      <c r="Q81" s="2"/>
      <c r="R81" s="2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2"/>
      <c r="N82" s="2"/>
      <c r="O82" s="2"/>
      <c r="P82" s="2"/>
      <c r="Q82" s="2"/>
      <c r="R82" s="2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2"/>
      <c r="N83" s="2"/>
      <c r="O83" s="2"/>
      <c r="P83" s="2"/>
      <c r="Q83" s="2"/>
      <c r="R83" s="2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2"/>
      <c r="N84" s="2"/>
      <c r="O84" s="2"/>
      <c r="P84" s="2"/>
      <c r="Q84" s="2"/>
      <c r="R84" s="2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2"/>
      <c r="N85" s="2"/>
      <c r="O85" s="2"/>
      <c r="P85" s="2"/>
      <c r="Q85" s="2"/>
      <c r="R85" s="2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2"/>
      <c r="N86" s="2"/>
      <c r="O86" s="2"/>
      <c r="P86" s="2"/>
      <c r="Q86" s="2"/>
      <c r="R86" s="2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2"/>
      <c r="N87" s="2"/>
      <c r="O87" s="2"/>
      <c r="P87" s="2"/>
      <c r="Q87" s="2"/>
      <c r="R87" s="2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2"/>
      <c r="N88" s="2"/>
      <c r="O88" s="2"/>
      <c r="P88" s="2"/>
      <c r="Q88" s="2"/>
      <c r="R88" s="2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2"/>
      <c r="N89" s="2"/>
      <c r="O89" s="2"/>
      <c r="P89" s="2"/>
      <c r="Q89" s="2"/>
      <c r="R89" s="2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2"/>
      <c r="N90" s="2"/>
      <c r="O90" s="2"/>
      <c r="P90" s="2"/>
      <c r="Q90" s="2"/>
      <c r="R90" s="2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2"/>
      <c r="N91" s="2"/>
      <c r="O91" s="2"/>
      <c r="P91" s="2"/>
      <c r="Q91" s="2"/>
      <c r="R91" s="2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2"/>
      <c r="N92" s="2"/>
      <c r="O92" s="2"/>
      <c r="P92" s="2"/>
      <c r="Q92" s="2"/>
      <c r="R92" s="2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2"/>
      <c r="N93" s="2"/>
      <c r="O93" s="2"/>
      <c r="P93" s="2"/>
      <c r="Q93" s="2"/>
      <c r="R93" s="2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2"/>
      <c r="N94" s="2"/>
      <c r="O94" s="2"/>
      <c r="P94" s="2"/>
      <c r="Q94" s="2"/>
      <c r="R94" s="2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2"/>
      <c r="N95" s="2"/>
      <c r="O95" s="2"/>
      <c r="P95" s="2"/>
      <c r="Q95" s="2"/>
      <c r="R95" s="2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2"/>
      <c r="N96" s="2"/>
      <c r="O96" s="2"/>
      <c r="P96" s="2"/>
      <c r="Q96" s="2"/>
      <c r="R96" s="2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2"/>
      <c r="N97" s="2"/>
      <c r="O97" s="2"/>
      <c r="P97" s="2"/>
      <c r="Q97" s="2"/>
      <c r="R97" s="2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2"/>
      <c r="N98" s="2"/>
      <c r="O98" s="2"/>
      <c r="P98" s="2"/>
      <c r="Q98" s="2"/>
      <c r="R98" s="2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2"/>
      <c r="N99" s="2"/>
      <c r="O99" s="2"/>
      <c r="P99" s="2"/>
      <c r="Q99" s="2"/>
      <c r="R99" s="2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"/>
      <c r="N100" s="2"/>
      <c r="O100" s="2"/>
      <c r="P100" s="2"/>
      <c r="Q100" s="2"/>
      <c r="R100" s="2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"/>
      <c r="N101" s="2"/>
      <c r="O101" s="2"/>
      <c r="P101" s="2"/>
      <c r="Q101" s="2"/>
      <c r="R101" s="2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"/>
      <c r="N102" s="2"/>
      <c r="O102" s="2"/>
      <c r="P102" s="2"/>
      <c r="Q102" s="2"/>
      <c r="R102" s="2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"/>
      <c r="N103" s="2"/>
      <c r="O103" s="2"/>
      <c r="P103" s="2"/>
      <c r="Q103" s="2"/>
      <c r="R103" s="2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"/>
      <c r="N104" s="2"/>
      <c r="O104" s="2"/>
      <c r="P104" s="2"/>
      <c r="Q104" s="2"/>
      <c r="R104" s="2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"/>
      <c r="N105" s="2"/>
      <c r="O105" s="2"/>
      <c r="P105" s="2"/>
      <c r="Q105" s="2"/>
      <c r="R105" s="2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"/>
      <c r="N106" s="2"/>
      <c r="O106" s="2"/>
      <c r="P106" s="2"/>
      <c r="Q106" s="2"/>
      <c r="R106" s="2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"/>
      <c r="N107" s="2"/>
      <c r="O107" s="2"/>
      <c r="P107" s="2"/>
      <c r="Q107" s="2"/>
      <c r="R107" s="2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"/>
      <c r="N108" s="2"/>
      <c r="O108" s="2"/>
      <c r="P108" s="2"/>
      <c r="Q108" s="2"/>
      <c r="R108" s="2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"/>
      <c r="N109" s="2"/>
      <c r="O109" s="2"/>
      <c r="P109" s="2"/>
      <c r="Q109" s="2"/>
      <c r="R109" s="2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"/>
      <c r="N110" s="2"/>
      <c r="O110" s="2"/>
      <c r="P110" s="2"/>
      <c r="Q110" s="2"/>
      <c r="R110" s="2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"/>
      <c r="N111" s="2"/>
      <c r="O111" s="2"/>
      <c r="P111" s="2"/>
      <c r="Q111" s="2"/>
      <c r="R111" s="2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"/>
      <c r="N112" s="2"/>
      <c r="O112" s="2"/>
      <c r="P112" s="2"/>
      <c r="Q112" s="2"/>
      <c r="R112" s="2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"/>
      <c r="N113" s="2"/>
      <c r="O113" s="2"/>
      <c r="P113" s="2"/>
      <c r="Q113" s="2"/>
      <c r="R113" s="2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"/>
      <c r="N114" s="2"/>
      <c r="O114" s="2"/>
      <c r="P114" s="2"/>
      <c r="Q114" s="2"/>
      <c r="R114" s="2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"/>
      <c r="N115" s="2"/>
      <c r="O115" s="2"/>
      <c r="P115" s="2"/>
      <c r="Q115" s="2"/>
      <c r="R115" s="2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"/>
      <c r="N116" s="2"/>
      <c r="O116" s="2"/>
      <c r="P116" s="2"/>
      <c r="Q116" s="2"/>
      <c r="R116" s="2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"/>
      <c r="N117" s="2"/>
      <c r="O117" s="2"/>
      <c r="P117" s="2"/>
      <c r="Q117" s="2"/>
      <c r="R117" s="2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"/>
      <c r="N118" s="2"/>
      <c r="O118" s="2"/>
      <c r="P118" s="2"/>
      <c r="Q118" s="2"/>
      <c r="R118" s="2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"/>
      <c r="N119" s="2"/>
      <c r="O119" s="2"/>
      <c r="P119" s="2"/>
      <c r="Q119" s="2"/>
      <c r="R119" s="2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"/>
      <c r="N120" s="2"/>
      <c r="O120" s="2"/>
      <c r="P120" s="2"/>
      <c r="Q120" s="2"/>
      <c r="R120" s="2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"/>
      <c r="N121" s="2"/>
      <c r="O121" s="2"/>
      <c r="P121" s="2"/>
      <c r="Q121" s="2"/>
      <c r="R121" s="2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"/>
      <c r="N122" s="2"/>
      <c r="O122" s="2"/>
      <c r="P122" s="2"/>
      <c r="Q122" s="2"/>
      <c r="R122" s="2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"/>
      <c r="N123" s="2"/>
      <c r="O123" s="2"/>
      <c r="P123" s="2"/>
      <c r="Q123" s="2"/>
      <c r="R123" s="2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"/>
      <c r="N124" s="2"/>
      <c r="O124" s="2"/>
      <c r="P124" s="2"/>
      <c r="Q124" s="2"/>
      <c r="R124" s="2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"/>
      <c r="N125" s="2"/>
      <c r="O125" s="2"/>
      <c r="P125" s="2"/>
      <c r="Q125" s="2"/>
      <c r="R125" s="2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"/>
      <c r="N126" s="2"/>
      <c r="O126" s="2"/>
      <c r="P126" s="2"/>
      <c r="Q126" s="2"/>
      <c r="R126" s="2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"/>
      <c r="N127" s="2"/>
      <c r="O127" s="2"/>
      <c r="P127" s="2"/>
      <c r="Q127" s="2"/>
      <c r="R127" s="2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"/>
      <c r="N128" s="2"/>
      <c r="O128" s="2"/>
      <c r="P128" s="2"/>
      <c r="Q128" s="2"/>
      <c r="R128" s="2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"/>
      <c r="N129" s="2"/>
      <c r="O129" s="2"/>
      <c r="P129" s="2"/>
      <c r="Q129" s="2"/>
      <c r="R129" s="2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"/>
      <c r="N130" s="2"/>
      <c r="O130" s="2"/>
      <c r="P130" s="2"/>
      <c r="Q130" s="2"/>
      <c r="R130" s="2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"/>
      <c r="N131" s="2"/>
      <c r="O131" s="2"/>
      <c r="P131" s="2"/>
      <c r="Q131" s="2"/>
      <c r="R131" s="2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"/>
      <c r="N132" s="2"/>
      <c r="O132" s="2"/>
      <c r="P132" s="2"/>
      <c r="Q132" s="2"/>
      <c r="R132" s="2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"/>
      <c r="N133" s="2"/>
      <c r="O133" s="2"/>
      <c r="P133" s="2"/>
      <c r="Q133" s="2"/>
      <c r="R133" s="2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"/>
      <c r="N134" s="2"/>
      <c r="O134" s="2"/>
      <c r="P134" s="2"/>
      <c r="Q134" s="2"/>
      <c r="R134" s="2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"/>
      <c r="N135" s="2"/>
      <c r="O135" s="2"/>
      <c r="P135" s="2"/>
      <c r="Q135" s="2"/>
      <c r="R135" s="2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"/>
      <c r="N136" s="2"/>
      <c r="O136" s="2"/>
      <c r="P136" s="2"/>
      <c r="Q136" s="2"/>
      <c r="R136" s="2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"/>
      <c r="N137" s="2"/>
      <c r="O137" s="2"/>
      <c r="P137" s="2"/>
      <c r="Q137" s="2"/>
      <c r="R137" s="2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"/>
      <c r="N138" s="2"/>
      <c r="O138" s="2"/>
      <c r="P138" s="2"/>
      <c r="Q138" s="2"/>
      <c r="R138" s="2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"/>
      <c r="N139" s="2"/>
      <c r="O139" s="2"/>
      <c r="P139" s="2"/>
      <c r="Q139" s="2"/>
      <c r="R139" s="2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"/>
      <c r="N140" s="2"/>
      <c r="O140" s="2"/>
      <c r="P140" s="2"/>
      <c r="Q140" s="2"/>
      <c r="R140" s="2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"/>
      <c r="N141" s="2"/>
      <c r="O141" s="2"/>
      <c r="P141" s="2"/>
      <c r="Q141" s="2"/>
      <c r="R141" s="2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"/>
      <c r="N142" s="2"/>
      <c r="O142" s="2"/>
      <c r="P142" s="2"/>
      <c r="Q142" s="2"/>
      <c r="R142" s="2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"/>
      <c r="N143" s="2"/>
      <c r="O143" s="2"/>
      <c r="P143" s="2"/>
      <c r="Q143" s="2"/>
      <c r="R143" s="2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"/>
      <c r="N144" s="2"/>
      <c r="O144" s="2"/>
      <c r="P144" s="2"/>
      <c r="Q144" s="2"/>
      <c r="R144" s="2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"/>
      <c r="N145" s="2"/>
      <c r="O145" s="2"/>
      <c r="P145" s="2"/>
      <c r="Q145" s="2"/>
      <c r="R145" s="2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"/>
      <c r="N146" s="2"/>
      <c r="O146" s="2"/>
      <c r="P146" s="2"/>
      <c r="Q146" s="2"/>
      <c r="R146" s="2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"/>
      <c r="N147" s="2"/>
      <c r="O147" s="2"/>
      <c r="P147" s="2"/>
      <c r="Q147" s="2"/>
      <c r="R147" s="2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"/>
      <c r="N148" s="2"/>
      <c r="O148" s="2"/>
      <c r="P148" s="2"/>
      <c r="Q148" s="2"/>
      <c r="R148" s="2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"/>
      <c r="N149" s="2"/>
      <c r="O149" s="2"/>
      <c r="P149" s="2"/>
      <c r="Q149" s="2"/>
      <c r="R149" s="2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"/>
      <c r="N150" s="2"/>
      <c r="O150" s="2"/>
      <c r="P150" s="2"/>
      <c r="Q150" s="2"/>
      <c r="R150" s="2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"/>
      <c r="N151" s="2"/>
      <c r="O151" s="2"/>
      <c r="P151" s="2"/>
      <c r="Q151" s="2"/>
      <c r="R151" s="2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"/>
      <c r="N152" s="2"/>
      <c r="O152" s="2"/>
      <c r="P152" s="2"/>
      <c r="Q152" s="2"/>
      <c r="R152" s="2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"/>
      <c r="N153" s="2"/>
      <c r="O153" s="2"/>
      <c r="P153" s="2"/>
      <c r="Q153" s="2"/>
      <c r="R153" s="2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"/>
      <c r="N154" s="2"/>
      <c r="O154" s="2"/>
      <c r="P154" s="2"/>
      <c r="Q154" s="2"/>
      <c r="R154" s="2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"/>
      <c r="N155" s="2"/>
      <c r="O155" s="2"/>
      <c r="P155" s="2"/>
      <c r="Q155" s="2"/>
      <c r="R155" s="2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"/>
      <c r="N156" s="2"/>
      <c r="O156" s="2"/>
      <c r="P156" s="2"/>
      <c r="Q156" s="2"/>
      <c r="R156" s="2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"/>
      <c r="N157" s="2"/>
      <c r="O157" s="2"/>
      <c r="P157" s="2"/>
      <c r="Q157" s="2"/>
      <c r="R157" s="2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"/>
      <c r="N158" s="2"/>
      <c r="O158" s="2"/>
      <c r="P158" s="2"/>
      <c r="Q158" s="2"/>
      <c r="R158" s="2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"/>
      <c r="N159" s="2"/>
      <c r="O159" s="2"/>
      <c r="P159" s="2"/>
      <c r="Q159" s="2"/>
      <c r="R159" s="2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"/>
      <c r="N160" s="2"/>
      <c r="O160" s="2"/>
      <c r="P160" s="2"/>
      <c r="Q160" s="2"/>
      <c r="R160" s="2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"/>
      <c r="N161" s="2"/>
      <c r="O161" s="2"/>
      <c r="P161" s="2"/>
      <c r="Q161" s="2"/>
      <c r="R161" s="2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"/>
      <c r="N162" s="2"/>
      <c r="O162" s="2"/>
      <c r="P162" s="2"/>
      <c r="Q162" s="2"/>
      <c r="R162" s="2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"/>
      <c r="N163" s="2"/>
      <c r="O163" s="2"/>
      <c r="P163" s="2"/>
      <c r="Q163" s="2"/>
      <c r="R163" s="2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"/>
      <c r="N164" s="2"/>
      <c r="O164" s="2"/>
      <c r="P164" s="2"/>
      <c r="Q164" s="2"/>
      <c r="R164" s="2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"/>
      <c r="N165" s="2"/>
      <c r="O165" s="2"/>
      <c r="P165" s="2"/>
      <c r="Q165" s="2"/>
      <c r="R165" s="2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"/>
      <c r="N166" s="2"/>
      <c r="O166" s="2"/>
      <c r="P166" s="2"/>
      <c r="Q166" s="2"/>
      <c r="R166" s="2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"/>
      <c r="N167" s="2"/>
      <c r="O167" s="2"/>
      <c r="P167" s="2"/>
      <c r="Q167" s="2"/>
      <c r="R167" s="2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"/>
      <c r="N168" s="2"/>
      <c r="O168" s="2"/>
      <c r="P168" s="2"/>
      <c r="Q168" s="2"/>
      <c r="R168" s="2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"/>
      <c r="N169" s="2"/>
      <c r="O169" s="2"/>
      <c r="P169" s="2"/>
      <c r="Q169" s="2"/>
      <c r="R169" s="2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"/>
      <c r="N170" s="2"/>
      <c r="O170" s="2"/>
      <c r="P170" s="2"/>
      <c r="Q170" s="2"/>
      <c r="R170" s="2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"/>
      <c r="N171" s="2"/>
      <c r="O171" s="2"/>
      <c r="P171" s="2"/>
      <c r="Q171" s="2"/>
      <c r="R171" s="2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"/>
      <c r="N172" s="2"/>
      <c r="O172" s="2"/>
      <c r="P172" s="2"/>
      <c r="Q172" s="2"/>
      <c r="R172" s="2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"/>
      <c r="N173" s="2"/>
      <c r="O173" s="2"/>
      <c r="P173" s="2"/>
      <c r="Q173" s="2"/>
      <c r="R173" s="2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"/>
      <c r="N174" s="2"/>
      <c r="O174" s="2"/>
      <c r="P174" s="2"/>
      <c r="Q174" s="2"/>
      <c r="R174" s="2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"/>
      <c r="N175" s="2"/>
      <c r="O175" s="2"/>
      <c r="P175" s="2"/>
      <c r="Q175" s="2"/>
      <c r="R175" s="2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"/>
      <c r="N176" s="2"/>
      <c r="O176" s="2"/>
      <c r="P176" s="2"/>
      <c r="Q176" s="2"/>
      <c r="R176" s="2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"/>
      <c r="N177" s="2"/>
      <c r="O177" s="2"/>
      <c r="P177" s="2"/>
      <c r="Q177" s="2"/>
      <c r="R177" s="2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"/>
      <c r="N178" s="2"/>
      <c r="O178" s="2"/>
      <c r="P178" s="2"/>
      <c r="Q178" s="2"/>
      <c r="R178" s="2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"/>
      <c r="N179" s="2"/>
      <c r="O179" s="2"/>
      <c r="P179" s="2"/>
      <c r="Q179" s="2"/>
      <c r="R179" s="2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"/>
      <c r="N180" s="2"/>
      <c r="O180" s="2"/>
      <c r="P180" s="2"/>
      <c r="Q180" s="2"/>
      <c r="R180" s="2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"/>
      <c r="N181" s="2"/>
      <c r="O181" s="2"/>
      <c r="P181" s="2"/>
      <c r="Q181" s="2"/>
      <c r="R181" s="2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"/>
      <c r="N182" s="2"/>
      <c r="O182" s="2"/>
      <c r="P182" s="2"/>
      <c r="Q182" s="2"/>
      <c r="R182" s="2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"/>
      <c r="N183" s="2"/>
      <c r="O183" s="2"/>
      <c r="P183" s="2"/>
      <c r="Q183" s="2"/>
      <c r="R183" s="2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"/>
      <c r="N184" s="2"/>
      <c r="O184" s="2"/>
      <c r="P184" s="2"/>
      <c r="Q184" s="2"/>
      <c r="R184" s="2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"/>
      <c r="N185" s="2"/>
      <c r="O185" s="2"/>
      <c r="P185" s="2"/>
      <c r="Q185" s="2"/>
      <c r="R185" s="2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"/>
      <c r="N186" s="2"/>
      <c r="O186" s="2"/>
      <c r="P186" s="2"/>
      <c r="Q186" s="2"/>
      <c r="R186" s="2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"/>
      <c r="N187" s="2"/>
      <c r="O187" s="2"/>
      <c r="P187" s="2"/>
      <c r="Q187" s="2"/>
      <c r="R187" s="2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"/>
      <c r="N188" s="2"/>
      <c r="O188" s="2"/>
      <c r="P188" s="2"/>
      <c r="Q188" s="2"/>
      <c r="R188" s="2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"/>
      <c r="N189" s="2"/>
      <c r="O189" s="2"/>
      <c r="P189" s="2"/>
      <c r="Q189" s="2"/>
      <c r="R189" s="2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"/>
      <c r="N190" s="2"/>
      <c r="O190" s="2"/>
      <c r="P190" s="2"/>
      <c r="Q190" s="2"/>
      <c r="R190" s="2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"/>
      <c r="N191" s="2"/>
      <c r="O191" s="2"/>
      <c r="P191" s="2"/>
      <c r="Q191" s="2"/>
      <c r="R191" s="2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"/>
      <c r="N192" s="2"/>
      <c r="O192" s="2"/>
      <c r="P192" s="2"/>
      <c r="Q192" s="2"/>
      <c r="R192" s="2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"/>
      <c r="N193" s="2"/>
      <c r="O193" s="2"/>
      <c r="P193" s="2"/>
      <c r="Q193" s="2"/>
      <c r="R193" s="2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"/>
      <c r="N194" s="2"/>
      <c r="O194" s="2"/>
      <c r="P194" s="2"/>
      <c r="Q194" s="2"/>
      <c r="R194" s="2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"/>
      <c r="N195" s="2"/>
      <c r="O195" s="2"/>
      <c r="P195" s="2"/>
      <c r="Q195" s="2"/>
      <c r="R195" s="2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"/>
      <c r="N196" s="2"/>
      <c r="O196" s="2"/>
      <c r="P196" s="2"/>
      <c r="Q196" s="2"/>
      <c r="R196" s="2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"/>
      <c r="N197" s="2"/>
      <c r="O197" s="2"/>
      <c r="P197" s="2"/>
      <c r="Q197" s="2"/>
      <c r="R197" s="2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"/>
      <c r="N198" s="2"/>
      <c r="O198" s="2"/>
      <c r="P198" s="2"/>
      <c r="Q198" s="2"/>
      <c r="R198" s="2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"/>
      <c r="N199" s="2"/>
      <c r="O199" s="2"/>
      <c r="P199" s="2"/>
      <c r="Q199" s="2"/>
      <c r="R199" s="2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"/>
      <c r="N200" s="2"/>
      <c r="O200" s="2"/>
      <c r="P200" s="2"/>
      <c r="Q200" s="2"/>
      <c r="R200" s="2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"/>
      <c r="N201" s="2"/>
      <c r="O201" s="2"/>
      <c r="P201" s="2"/>
      <c r="Q201" s="2"/>
      <c r="R201" s="2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"/>
      <c r="N202" s="2"/>
      <c r="O202" s="2"/>
      <c r="P202" s="2"/>
      <c r="Q202" s="2"/>
      <c r="R202" s="2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"/>
      <c r="N203" s="2"/>
      <c r="O203" s="2"/>
      <c r="P203" s="2"/>
      <c r="Q203" s="2"/>
      <c r="R203" s="2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"/>
      <c r="N204" s="2"/>
      <c r="O204" s="2"/>
      <c r="P204" s="2"/>
      <c r="Q204" s="2"/>
      <c r="R204" s="2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"/>
      <c r="N205" s="2"/>
      <c r="O205" s="2"/>
      <c r="P205" s="2"/>
      <c r="Q205" s="2"/>
      <c r="R205" s="2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"/>
      <c r="N206" s="2"/>
      <c r="O206" s="2"/>
      <c r="P206" s="2"/>
      <c r="Q206" s="2"/>
      <c r="R206" s="2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"/>
      <c r="N207" s="2"/>
      <c r="O207" s="2"/>
      <c r="P207" s="2"/>
      <c r="Q207" s="2"/>
      <c r="R207" s="2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"/>
      <c r="N208" s="2"/>
      <c r="O208" s="2"/>
      <c r="P208" s="2"/>
      <c r="Q208" s="2"/>
      <c r="R208" s="2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"/>
      <c r="N209" s="2"/>
      <c r="O209" s="2"/>
      <c r="P209" s="2"/>
      <c r="Q209" s="2"/>
      <c r="R209" s="2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"/>
      <c r="N210" s="2"/>
      <c r="O210" s="2"/>
      <c r="P210" s="2"/>
      <c r="Q210" s="2"/>
      <c r="R210" s="2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"/>
      <c r="N211" s="2"/>
      <c r="O211" s="2"/>
      <c r="P211" s="2"/>
      <c r="Q211" s="2"/>
      <c r="R211" s="2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"/>
      <c r="N212" s="2"/>
      <c r="O212" s="2"/>
      <c r="P212" s="2"/>
      <c r="Q212" s="2"/>
      <c r="R212" s="2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"/>
      <c r="N213" s="2"/>
      <c r="O213" s="2"/>
      <c r="P213" s="2"/>
      <c r="Q213" s="2"/>
      <c r="R213" s="2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"/>
      <c r="N214" s="2"/>
      <c r="O214" s="2"/>
      <c r="P214" s="2"/>
      <c r="Q214" s="2"/>
      <c r="R214" s="2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"/>
      <c r="N215" s="2"/>
      <c r="O215" s="2"/>
      <c r="P215" s="2"/>
      <c r="Q215" s="2"/>
      <c r="R215" s="2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"/>
      <c r="N216" s="2"/>
      <c r="O216" s="2"/>
      <c r="P216" s="2"/>
      <c r="Q216" s="2"/>
      <c r="R216" s="2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"/>
      <c r="N217" s="2"/>
      <c r="O217" s="2"/>
      <c r="P217" s="2"/>
      <c r="Q217" s="2"/>
      <c r="R217" s="2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"/>
      <c r="N218" s="2"/>
      <c r="O218" s="2"/>
      <c r="P218" s="2"/>
      <c r="Q218" s="2"/>
      <c r="R218" s="2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"/>
      <c r="N219" s="2"/>
      <c r="O219" s="2"/>
      <c r="P219" s="2"/>
      <c r="Q219" s="2"/>
      <c r="R219" s="2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"/>
      <c r="N220" s="2"/>
      <c r="O220" s="2"/>
      <c r="P220" s="2"/>
      <c r="Q220" s="2"/>
      <c r="R220" s="2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"/>
      <c r="N221" s="2"/>
      <c r="O221" s="2"/>
      <c r="P221" s="2"/>
      <c r="Q221" s="2"/>
      <c r="R221" s="2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"/>
      <c r="N222" s="2"/>
      <c r="O222" s="2"/>
      <c r="P222" s="2"/>
      <c r="Q222" s="2"/>
      <c r="R222" s="2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"/>
      <c r="N223" s="2"/>
      <c r="O223" s="2"/>
      <c r="P223" s="2"/>
      <c r="Q223" s="2"/>
      <c r="R223" s="2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"/>
      <c r="N224" s="2"/>
      <c r="O224" s="2"/>
      <c r="P224" s="2"/>
      <c r="Q224" s="2"/>
      <c r="R224" s="2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"/>
      <c r="N225" s="2"/>
      <c r="O225" s="2"/>
      <c r="P225" s="2"/>
      <c r="Q225" s="2"/>
      <c r="R225" s="2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"/>
      <c r="N226" s="2"/>
      <c r="O226" s="2"/>
      <c r="P226" s="2"/>
      <c r="Q226" s="2"/>
      <c r="R226" s="2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"/>
      <c r="N227" s="2"/>
      <c r="O227" s="2"/>
      <c r="P227" s="2"/>
      <c r="Q227" s="2"/>
      <c r="R227" s="2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"/>
      <c r="N228" s="2"/>
      <c r="O228" s="2"/>
      <c r="P228" s="2"/>
      <c r="Q228" s="2"/>
      <c r="R228" s="2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"/>
      <c r="N229" s="2"/>
      <c r="O229" s="2"/>
      <c r="P229" s="2"/>
      <c r="Q229" s="2"/>
      <c r="R229" s="2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"/>
      <c r="N230" s="2"/>
      <c r="O230" s="2"/>
      <c r="P230" s="2"/>
      <c r="Q230" s="2"/>
      <c r="R230" s="2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"/>
      <c r="N231" s="2"/>
      <c r="O231" s="2"/>
      <c r="P231" s="2"/>
      <c r="Q231" s="2"/>
      <c r="R231" s="2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"/>
      <c r="N232" s="2"/>
      <c r="O232" s="2"/>
      <c r="P232" s="2"/>
      <c r="Q232" s="2"/>
      <c r="R232" s="2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"/>
      <c r="N233" s="2"/>
      <c r="O233" s="2"/>
      <c r="P233" s="2"/>
      <c r="Q233" s="2"/>
      <c r="R233" s="2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"/>
      <c r="N234" s="2"/>
      <c r="O234" s="2"/>
      <c r="P234" s="2"/>
      <c r="Q234" s="2"/>
      <c r="R234" s="2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"/>
      <c r="N235" s="2"/>
      <c r="O235" s="2"/>
      <c r="P235" s="2"/>
      <c r="Q235" s="2"/>
      <c r="R235" s="2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"/>
      <c r="N236" s="2"/>
      <c r="O236" s="2"/>
      <c r="P236" s="2"/>
      <c r="Q236" s="2"/>
      <c r="R236" s="2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"/>
      <c r="N237" s="2"/>
      <c r="O237" s="2"/>
      <c r="P237" s="2"/>
      <c r="Q237" s="2"/>
      <c r="R237" s="2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"/>
      <c r="N238" s="2"/>
      <c r="O238" s="2"/>
      <c r="P238" s="2"/>
      <c r="Q238" s="2"/>
      <c r="R238" s="2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"/>
      <c r="N239" s="2"/>
      <c r="O239" s="2"/>
      <c r="P239" s="2"/>
      <c r="Q239" s="2"/>
      <c r="R239" s="2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"/>
      <c r="N240" s="2"/>
      <c r="O240" s="2"/>
      <c r="P240" s="2"/>
      <c r="Q240" s="2"/>
      <c r="R240" s="2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"/>
      <c r="N241" s="2"/>
      <c r="O241" s="2"/>
      <c r="P241" s="2"/>
      <c r="Q241" s="2"/>
      <c r="R241" s="2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"/>
      <c r="N242" s="2"/>
      <c r="O242" s="2"/>
      <c r="P242" s="2"/>
      <c r="Q242" s="2"/>
      <c r="R242" s="2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"/>
      <c r="N243" s="2"/>
      <c r="O243" s="2"/>
      <c r="P243" s="2"/>
      <c r="Q243" s="2"/>
      <c r="R243" s="2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"/>
      <c r="N244" s="2"/>
      <c r="O244" s="2"/>
      <c r="P244" s="2"/>
      <c r="Q244" s="2"/>
      <c r="R244" s="2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"/>
      <c r="N245" s="2"/>
      <c r="O245" s="2"/>
      <c r="P245" s="2"/>
      <c r="Q245" s="2"/>
      <c r="R245" s="2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"/>
      <c r="N246" s="2"/>
      <c r="O246" s="2"/>
      <c r="P246" s="2"/>
      <c r="Q246" s="2"/>
      <c r="R246" s="2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"/>
      <c r="N247" s="2"/>
      <c r="O247" s="2"/>
      <c r="P247" s="2"/>
      <c r="Q247" s="2"/>
      <c r="R247" s="2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"/>
      <c r="N248" s="2"/>
      <c r="O248" s="2"/>
      <c r="P248" s="2"/>
      <c r="Q248" s="2"/>
      <c r="R248" s="2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"/>
      <c r="N249" s="2"/>
      <c r="O249" s="2"/>
      <c r="P249" s="2"/>
      <c r="Q249" s="2"/>
      <c r="R249" s="2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"/>
      <c r="N250" s="2"/>
      <c r="O250" s="2"/>
      <c r="P250" s="2"/>
      <c r="Q250" s="2"/>
      <c r="R250" s="2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"/>
      <c r="N251" s="2"/>
      <c r="O251" s="2"/>
      <c r="P251" s="2"/>
      <c r="Q251" s="2"/>
      <c r="R251" s="2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"/>
      <c r="N252" s="2"/>
      <c r="O252" s="2"/>
      <c r="P252" s="2"/>
      <c r="Q252" s="2"/>
      <c r="R252" s="2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"/>
      <c r="N253" s="2"/>
      <c r="O253" s="2"/>
      <c r="P253" s="2"/>
      <c r="Q253" s="2"/>
      <c r="R253" s="2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"/>
      <c r="N254" s="2"/>
      <c r="O254" s="2"/>
      <c r="P254" s="2"/>
      <c r="Q254" s="2"/>
      <c r="R254" s="2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"/>
      <c r="N255" s="2"/>
      <c r="O255" s="2"/>
      <c r="P255" s="2"/>
      <c r="Q255" s="2"/>
      <c r="R255" s="2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"/>
      <c r="N256" s="2"/>
      <c r="O256" s="2"/>
      <c r="P256" s="2"/>
      <c r="Q256" s="2"/>
      <c r="R256" s="2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"/>
      <c r="N257" s="2"/>
      <c r="O257" s="2"/>
      <c r="P257" s="2"/>
      <c r="Q257" s="2"/>
      <c r="R257" s="2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"/>
      <c r="N258" s="2"/>
      <c r="O258" s="2"/>
      <c r="P258" s="2"/>
      <c r="Q258" s="2"/>
      <c r="R258" s="2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"/>
      <c r="N259" s="2"/>
      <c r="O259" s="2"/>
      <c r="P259" s="2"/>
      <c r="Q259" s="2"/>
      <c r="R259" s="2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"/>
      <c r="N260" s="2"/>
      <c r="O260" s="2"/>
      <c r="P260" s="2"/>
      <c r="Q260" s="2"/>
      <c r="R260" s="2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"/>
      <c r="N261" s="2"/>
      <c r="O261" s="2"/>
      <c r="P261" s="2"/>
      <c r="Q261" s="2"/>
      <c r="R261" s="2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"/>
      <c r="N262" s="2"/>
      <c r="O262" s="2"/>
      <c r="P262" s="2"/>
      <c r="Q262" s="2"/>
      <c r="R262" s="2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"/>
      <c r="N263" s="2"/>
      <c r="O263" s="2"/>
      <c r="P263" s="2"/>
      <c r="Q263" s="2"/>
      <c r="R263" s="2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"/>
      <c r="N264" s="2"/>
      <c r="O264" s="2"/>
      <c r="P264" s="2"/>
      <c r="Q264" s="2"/>
      <c r="R264" s="2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"/>
      <c r="N265" s="2"/>
      <c r="O265" s="2"/>
      <c r="P265" s="2"/>
      <c r="Q265" s="2"/>
      <c r="R265" s="2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"/>
      <c r="N266" s="2"/>
      <c r="O266" s="2"/>
      <c r="P266" s="2"/>
      <c r="Q266" s="2"/>
      <c r="R266" s="2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"/>
      <c r="N267" s="2"/>
      <c r="O267" s="2"/>
      <c r="P267" s="2"/>
      <c r="Q267" s="2"/>
      <c r="R267" s="2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"/>
      <c r="N268" s="2"/>
      <c r="O268" s="2"/>
      <c r="P268" s="2"/>
      <c r="Q268" s="2"/>
      <c r="R268" s="2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"/>
      <c r="N269" s="2"/>
      <c r="O269" s="2"/>
      <c r="P269" s="2"/>
      <c r="Q269" s="2"/>
      <c r="R269" s="2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"/>
      <c r="N270" s="2"/>
      <c r="O270" s="2"/>
      <c r="P270" s="2"/>
      <c r="Q270" s="2"/>
      <c r="R270" s="2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"/>
      <c r="N271" s="2"/>
      <c r="O271" s="2"/>
      <c r="P271" s="2"/>
      <c r="Q271" s="2"/>
      <c r="R271" s="2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"/>
      <c r="N272" s="2"/>
      <c r="O272" s="2"/>
      <c r="P272" s="2"/>
      <c r="Q272" s="2"/>
      <c r="R272" s="2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"/>
      <c r="N273" s="2"/>
      <c r="O273" s="2"/>
      <c r="P273" s="2"/>
      <c r="Q273" s="2"/>
      <c r="R273" s="2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"/>
      <c r="N274" s="2"/>
      <c r="O274" s="2"/>
      <c r="P274" s="2"/>
      <c r="Q274" s="2"/>
      <c r="R274" s="2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"/>
      <c r="N275" s="2"/>
      <c r="O275" s="2"/>
      <c r="P275" s="2"/>
      <c r="Q275" s="2"/>
      <c r="R275" s="2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"/>
      <c r="N276" s="2"/>
      <c r="O276" s="2"/>
      <c r="P276" s="2"/>
      <c r="Q276" s="2"/>
      <c r="R276" s="2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"/>
      <c r="N277" s="2"/>
      <c r="O277" s="2"/>
      <c r="P277" s="2"/>
      <c r="Q277" s="2"/>
      <c r="R277" s="2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"/>
      <c r="N278" s="2"/>
      <c r="O278" s="2"/>
      <c r="P278" s="2"/>
      <c r="Q278" s="2"/>
      <c r="R278" s="2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"/>
      <c r="N279" s="2"/>
      <c r="O279" s="2"/>
      <c r="P279" s="2"/>
      <c r="Q279" s="2"/>
      <c r="R279" s="2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"/>
      <c r="N280" s="2"/>
      <c r="O280" s="2"/>
      <c r="P280" s="2"/>
      <c r="Q280" s="2"/>
      <c r="R280" s="2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"/>
      <c r="N281" s="2"/>
      <c r="O281" s="2"/>
      <c r="P281" s="2"/>
      <c r="Q281" s="2"/>
      <c r="R281" s="2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"/>
      <c r="N282" s="2"/>
      <c r="O282" s="2"/>
      <c r="P282" s="2"/>
      <c r="Q282" s="2"/>
      <c r="R282" s="2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"/>
      <c r="N283" s="2"/>
      <c r="O283" s="2"/>
      <c r="P283" s="2"/>
      <c r="Q283" s="2"/>
      <c r="R283" s="2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"/>
      <c r="N284" s="2"/>
      <c r="O284" s="2"/>
      <c r="P284" s="2"/>
      <c r="Q284" s="2"/>
      <c r="R284" s="2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"/>
      <c r="N285" s="2"/>
      <c r="O285" s="2"/>
      <c r="P285" s="2"/>
      <c r="Q285" s="2"/>
      <c r="R285" s="2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"/>
      <c r="N286" s="2"/>
      <c r="O286" s="2"/>
      <c r="P286" s="2"/>
      <c r="Q286" s="2"/>
      <c r="R286" s="2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"/>
      <c r="N287" s="2"/>
      <c r="O287" s="2"/>
      <c r="P287" s="2"/>
      <c r="Q287" s="2"/>
      <c r="R287" s="2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"/>
      <c r="N288" s="2"/>
      <c r="O288" s="2"/>
      <c r="P288" s="2"/>
      <c r="Q288" s="2"/>
      <c r="R288" s="2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"/>
      <c r="N289" s="2"/>
      <c r="O289" s="2"/>
      <c r="P289" s="2"/>
      <c r="Q289" s="2"/>
      <c r="R289" s="2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"/>
      <c r="N290" s="2"/>
      <c r="O290" s="2"/>
      <c r="P290" s="2"/>
      <c r="Q290" s="2"/>
      <c r="R290" s="2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"/>
      <c r="N291" s="2"/>
      <c r="O291" s="2"/>
      <c r="P291" s="2"/>
      <c r="Q291" s="2"/>
      <c r="R291" s="2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"/>
      <c r="N292" s="2"/>
      <c r="O292" s="2"/>
      <c r="P292" s="2"/>
      <c r="Q292" s="2"/>
      <c r="R292" s="2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"/>
      <c r="N293" s="2"/>
      <c r="O293" s="2"/>
      <c r="P293" s="2"/>
      <c r="Q293" s="2"/>
      <c r="R293" s="2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"/>
      <c r="N294" s="2"/>
      <c r="O294" s="2"/>
      <c r="P294" s="2"/>
      <c r="Q294" s="2"/>
      <c r="R294" s="2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"/>
      <c r="N295" s="2"/>
      <c r="O295" s="2"/>
      <c r="P295" s="2"/>
      <c r="Q295" s="2"/>
      <c r="R295" s="2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"/>
      <c r="N296" s="2"/>
      <c r="O296" s="2"/>
      <c r="P296" s="2"/>
      <c r="Q296" s="2"/>
      <c r="R296" s="2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"/>
      <c r="N297" s="2"/>
      <c r="O297" s="2"/>
      <c r="P297" s="2"/>
      <c r="Q297" s="2"/>
      <c r="R297" s="2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"/>
      <c r="N298" s="2"/>
      <c r="O298" s="2"/>
      <c r="P298" s="2"/>
      <c r="Q298" s="2"/>
      <c r="R298" s="2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"/>
      <c r="N299" s="2"/>
      <c r="O299" s="2"/>
      <c r="P299" s="2"/>
      <c r="Q299" s="2"/>
      <c r="R299" s="2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"/>
      <c r="N300" s="2"/>
      <c r="O300" s="2"/>
      <c r="P300" s="2"/>
      <c r="Q300" s="2"/>
      <c r="R300" s="2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"/>
      <c r="N301" s="2"/>
      <c r="O301" s="2"/>
      <c r="P301" s="2"/>
      <c r="Q301" s="2"/>
      <c r="R301" s="2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"/>
      <c r="N302" s="2"/>
      <c r="O302" s="2"/>
      <c r="P302" s="2"/>
      <c r="Q302" s="2"/>
      <c r="R302" s="2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"/>
      <c r="N303" s="2"/>
      <c r="O303" s="2"/>
      <c r="P303" s="2"/>
      <c r="Q303" s="2"/>
      <c r="R303" s="2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"/>
      <c r="N304" s="2"/>
      <c r="O304" s="2"/>
      <c r="P304" s="2"/>
      <c r="Q304" s="2"/>
      <c r="R304" s="2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"/>
      <c r="N305" s="2"/>
      <c r="O305" s="2"/>
      <c r="P305" s="2"/>
      <c r="Q305" s="2"/>
      <c r="R305" s="2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"/>
      <c r="N306" s="2"/>
      <c r="O306" s="2"/>
      <c r="P306" s="2"/>
      <c r="Q306" s="2"/>
      <c r="R306" s="2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"/>
      <c r="N307" s="2"/>
      <c r="O307" s="2"/>
      <c r="P307" s="2"/>
      <c r="Q307" s="2"/>
      <c r="R307" s="2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"/>
      <c r="N308" s="2"/>
      <c r="O308" s="2"/>
      <c r="P308" s="2"/>
      <c r="Q308" s="2"/>
      <c r="R308" s="2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"/>
      <c r="N309" s="2"/>
      <c r="O309" s="2"/>
      <c r="P309" s="2"/>
      <c r="Q309" s="2"/>
      <c r="R309" s="2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"/>
      <c r="N310" s="2"/>
      <c r="O310" s="2"/>
      <c r="P310" s="2"/>
      <c r="Q310" s="2"/>
      <c r="R310" s="2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"/>
      <c r="N311" s="2"/>
      <c r="O311" s="2"/>
      <c r="P311" s="2"/>
      <c r="Q311" s="2"/>
      <c r="R311" s="2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"/>
      <c r="N312" s="2"/>
      <c r="O312" s="2"/>
      <c r="P312" s="2"/>
      <c r="Q312" s="2"/>
      <c r="R312" s="2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"/>
      <c r="N313" s="2"/>
      <c r="O313" s="2"/>
      <c r="P313" s="2"/>
      <c r="Q313" s="2"/>
      <c r="R313" s="2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"/>
      <c r="N314" s="2"/>
      <c r="O314" s="2"/>
      <c r="P314" s="2"/>
      <c r="Q314" s="2"/>
      <c r="R314" s="2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"/>
      <c r="N315" s="2"/>
      <c r="O315" s="2"/>
      <c r="P315" s="2"/>
      <c r="Q315" s="2"/>
      <c r="R315" s="2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"/>
      <c r="N316" s="2"/>
      <c r="O316" s="2"/>
      <c r="P316" s="2"/>
      <c r="Q316" s="2"/>
      <c r="R316" s="2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"/>
      <c r="N317" s="2"/>
      <c r="O317" s="2"/>
      <c r="P317" s="2"/>
      <c r="Q317" s="2"/>
      <c r="R317" s="2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"/>
      <c r="N318" s="2"/>
      <c r="O318" s="2"/>
      <c r="P318" s="2"/>
      <c r="Q318" s="2"/>
      <c r="R318" s="2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"/>
      <c r="N319" s="2"/>
      <c r="O319" s="2"/>
      <c r="P319" s="2"/>
      <c r="Q319" s="2"/>
      <c r="R319" s="2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"/>
      <c r="N320" s="2"/>
      <c r="O320" s="2"/>
      <c r="P320" s="2"/>
      <c r="Q320" s="2"/>
      <c r="R320" s="2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"/>
      <c r="N321" s="2"/>
      <c r="O321" s="2"/>
      <c r="P321" s="2"/>
      <c r="Q321" s="2"/>
      <c r="R321" s="2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"/>
      <c r="N322" s="2"/>
      <c r="O322" s="2"/>
      <c r="P322" s="2"/>
      <c r="Q322" s="2"/>
      <c r="R322" s="2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"/>
      <c r="N323" s="2"/>
      <c r="O323" s="2"/>
      <c r="P323" s="2"/>
      <c r="Q323" s="2"/>
      <c r="R323" s="2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"/>
      <c r="N324" s="2"/>
      <c r="O324" s="2"/>
      <c r="P324" s="2"/>
      <c r="Q324" s="2"/>
      <c r="R324" s="2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"/>
      <c r="N325" s="2"/>
      <c r="O325" s="2"/>
      <c r="P325" s="2"/>
      <c r="Q325" s="2"/>
      <c r="R325" s="2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"/>
      <c r="N326" s="2"/>
      <c r="O326" s="2"/>
      <c r="P326" s="2"/>
      <c r="Q326" s="2"/>
      <c r="R326" s="2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"/>
      <c r="N327" s="2"/>
      <c r="O327" s="2"/>
      <c r="P327" s="2"/>
      <c r="Q327" s="2"/>
      <c r="R327" s="2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"/>
      <c r="N328" s="2"/>
      <c r="O328" s="2"/>
      <c r="P328" s="2"/>
      <c r="Q328" s="2"/>
      <c r="R328" s="2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"/>
      <c r="N329" s="2"/>
      <c r="O329" s="2"/>
      <c r="P329" s="2"/>
      <c r="Q329" s="2"/>
      <c r="R329" s="2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"/>
      <c r="N330" s="2"/>
      <c r="O330" s="2"/>
      <c r="P330" s="2"/>
      <c r="Q330" s="2"/>
      <c r="R330" s="2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"/>
      <c r="N331" s="2"/>
      <c r="O331" s="2"/>
      <c r="P331" s="2"/>
      <c r="Q331" s="2"/>
      <c r="R331" s="2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"/>
      <c r="N332" s="2"/>
      <c r="O332" s="2"/>
      <c r="P332" s="2"/>
      <c r="Q332" s="2"/>
      <c r="R332" s="2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"/>
      <c r="N333" s="2"/>
      <c r="O333" s="2"/>
      <c r="P333" s="2"/>
      <c r="Q333" s="2"/>
      <c r="R333" s="2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"/>
      <c r="N334" s="2"/>
      <c r="O334" s="2"/>
      <c r="P334" s="2"/>
      <c r="Q334" s="2"/>
      <c r="R334" s="2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"/>
      <c r="N335" s="2"/>
      <c r="O335" s="2"/>
      <c r="P335" s="2"/>
      <c r="Q335" s="2"/>
      <c r="R335" s="2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"/>
      <c r="N336" s="2"/>
      <c r="O336" s="2"/>
      <c r="P336" s="2"/>
      <c r="Q336" s="2"/>
      <c r="R336" s="2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"/>
      <c r="N337" s="2"/>
      <c r="O337" s="2"/>
      <c r="P337" s="2"/>
      <c r="Q337" s="2"/>
      <c r="R337" s="2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"/>
      <c r="N338" s="2"/>
      <c r="O338" s="2"/>
      <c r="P338" s="2"/>
      <c r="Q338" s="2"/>
      <c r="R338" s="2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"/>
      <c r="N339" s="2"/>
      <c r="O339" s="2"/>
      <c r="P339" s="2"/>
      <c r="Q339" s="2"/>
      <c r="R339" s="2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"/>
      <c r="N340" s="2"/>
      <c r="O340" s="2"/>
      <c r="P340" s="2"/>
      <c r="Q340" s="2"/>
      <c r="R340" s="2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"/>
      <c r="N341" s="2"/>
      <c r="O341" s="2"/>
      <c r="P341" s="2"/>
      <c r="Q341" s="2"/>
      <c r="R341" s="2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"/>
      <c r="N342" s="2"/>
      <c r="O342" s="2"/>
      <c r="P342" s="2"/>
      <c r="Q342" s="2"/>
      <c r="R342" s="2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"/>
      <c r="N343" s="2"/>
      <c r="O343" s="2"/>
      <c r="P343" s="2"/>
      <c r="Q343" s="2"/>
      <c r="R343" s="2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"/>
      <c r="N344" s="2"/>
      <c r="O344" s="2"/>
      <c r="P344" s="2"/>
      <c r="Q344" s="2"/>
      <c r="R344" s="2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"/>
      <c r="N345" s="2"/>
      <c r="O345" s="2"/>
      <c r="P345" s="2"/>
      <c r="Q345" s="2"/>
      <c r="R345" s="2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"/>
      <c r="N346" s="2"/>
      <c r="O346" s="2"/>
      <c r="P346" s="2"/>
      <c r="Q346" s="2"/>
      <c r="R346" s="2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"/>
      <c r="N347" s="2"/>
      <c r="O347" s="2"/>
      <c r="P347" s="2"/>
      <c r="Q347" s="2"/>
      <c r="R347" s="2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"/>
      <c r="N348" s="2"/>
      <c r="O348" s="2"/>
      <c r="P348" s="2"/>
      <c r="Q348" s="2"/>
      <c r="R348" s="2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"/>
      <c r="N349" s="2"/>
      <c r="O349" s="2"/>
      <c r="P349" s="2"/>
      <c r="Q349" s="2"/>
      <c r="R349" s="2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"/>
      <c r="N350" s="2"/>
      <c r="O350" s="2"/>
      <c r="P350" s="2"/>
      <c r="Q350" s="2"/>
      <c r="R350" s="2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"/>
      <c r="N351" s="2"/>
      <c r="O351" s="2"/>
      <c r="P351" s="2"/>
      <c r="Q351" s="2"/>
      <c r="R351" s="2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"/>
      <c r="N352" s="2"/>
      <c r="O352" s="2"/>
      <c r="P352" s="2"/>
      <c r="Q352" s="2"/>
      <c r="R352" s="2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"/>
      <c r="N353" s="2"/>
      <c r="O353" s="2"/>
      <c r="P353" s="2"/>
      <c r="Q353" s="2"/>
      <c r="R353" s="2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"/>
      <c r="N354" s="2"/>
      <c r="O354" s="2"/>
      <c r="P354" s="2"/>
      <c r="Q354" s="2"/>
      <c r="R354" s="2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"/>
      <c r="N355" s="2"/>
      <c r="O355" s="2"/>
      <c r="P355" s="2"/>
      <c r="Q355" s="2"/>
      <c r="R355" s="2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"/>
      <c r="N356" s="2"/>
      <c r="O356" s="2"/>
      <c r="P356" s="2"/>
      <c r="Q356" s="2"/>
      <c r="R356" s="2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"/>
      <c r="N357" s="2"/>
      <c r="O357" s="2"/>
      <c r="P357" s="2"/>
      <c r="Q357" s="2"/>
      <c r="R357" s="2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"/>
      <c r="N358" s="2"/>
      <c r="O358" s="2"/>
      <c r="P358" s="2"/>
      <c r="Q358" s="2"/>
      <c r="R358" s="2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"/>
      <c r="N359" s="2"/>
      <c r="O359" s="2"/>
      <c r="P359" s="2"/>
      <c r="Q359" s="2"/>
      <c r="R359" s="2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"/>
      <c r="N360" s="2"/>
      <c r="O360" s="2"/>
      <c r="P360" s="2"/>
      <c r="Q360" s="2"/>
      <c r="R360" s="2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"/>
      <c r="N361" s="2"/>
      <c r="O361" s="2"/>
      <c r="P361" s="2"/>
      <c r="Q361" s="2"/>
      <c r="R361" s="2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"/>
      <c r="N362" s="2"/>
      <c r="O362" s="2"/>
      <c r="P362" s="2"/>
      <c r="Q362" s="2"/>
      <c r="R362" s="2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"/>
      <c r="N363" s="2"/>
      <c r="O363" s="2"/>
      <c r="P363" s="2"/>
      <c r="Q363" s="2"/>
      <c r="R363" s="2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"/>
      <c r="N364" s="2"/>
      <c r="O364" s="2"/>
      <c r="P364" s="2"/>
      <c r="Q364" s="2"/>
      <c r="R364" s="2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"/>
      <c r="N365" s="2"/>
      <c r="O365" s="2"/>
      <c r="P365" s="2"/>
      <c r="Q365" s="2"/>
      <c r="R365" s="2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"/>
      <c r="N366" s="2"/>
      <c r="O366" s="2"/>
      <c r="P366" s="2"/>
      <c r="Q366" s="2"/>
      <c r="R366" s="2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"/>
      <c r="N367" s="2"/>
      <c r="O367" s="2"/>
      <c r="P367" s="2"/>
      <c r="Q367" s="2"/>
      <c r="R367" s="2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"/>
      <c r="N368" s="2"/>
      <c r="O368" s="2"/>
      <c r="P368" s="2"/>
      <c r="Q368" s="2"/>
      <c r="R368" s="2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"/>
      <c r="N369" s="2"/>
      <c r="O369" s="2"/>
      <c r="P369" s="2"/>
      <c r="Q369" s="2"/>
      <c r="R369" s="2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"/>
      <c r="N370" s="2"/>
      <c r="O370" s="2"/>
      <c r="P370" s="2"/>
      <c r="Q370" s="2"/>
      <c r="R370" s="2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"/>
      <c r="N371" s="2"/>
      <c r="O371" s="2"/>
      <c r="P371" s="2"/>
      <c r="Q371" s="2"/>
      <c r="R371" s="2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"/>
      <c r="N372" s="2"/>
      <c r="O372" s="2"/>
      <c r="P372" s="2"/>
      <c r="Q372" s="2"/>
      <c r="R372" s="2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"/>
      <c r="N373" s="2"/>
      <c r="O373" s="2"/>
      <c r="P373" s="2"/>
      <c r="Q373" s="2"/>
      <c r="R373" s="2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"/>
      <c r="N374" s="2"/>
      <c r="O374" s="2"/>
      <c r="P374" s="2"/>
      <c r="Q374" s="2"/>
      <c r="R374" s="2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"/>
      <c r="N375" s="2"/>
      <c r="O375" s="2"/>
      <c r="P375" s="2"/>
      <c r="Q375" s="2"/>
      <c r="R375" s="2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"/>
      <c r="N376" s="2"/>
      <c r="O376" s="2"/>
      <c r="P376" s="2"/>
      <c r="Q376" s="2"/>
      <c r="R376" s="2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"/>
      <c r="N377" s="2"/>
      <c r="O377" s="2"/>
      <c r="P377" s="2"/>
      <c r="Q377" s="2"/>
      <c r="R377" s="2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"/>
      <c r="N378" s="2"/>
      <c r="O378" s="2"/>
      <c r="P378" s="2"/>
      <c r="Q378" s="2"/>
      <c r="R378" s="2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"/>
      <c r="N379" s="2"/>
      <c r="O379" s="2"/>
      <c r="P379" s="2"/>
      <c r="Q379" s="2"/>
      <c r="R379" s="2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"/>
      <c r="N380" s="2"/>
      <c r="O380" s="2"/>
      <c r="P380" s="2"/>
      <c r="Q380" s="2"/>
      <c r="R380" s="2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"/>
      <c r="N381" s="2"/>
      <c r="O381" s="2"/>
      <c r="P381" s="2"/>
      <c r="Q381" s="2"/>
      <c r="R381" s="2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"/>
      <c r="N382" s="2"/>
      <c r="O382" s="2"/>
      <c r="P382" s="2"/>
      <c r="Q382" s="2"/>
      <c r="R382" s="2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"/>
      <c r="N383" s="2"/>
      <c r="O383" s="2"/>
      <c r="P383" s="2"/>
      <c r="Q383" s="2"/>
      <c r="R383" s="2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"/>
      <c r="N384" s="2"/>
      <c r="O384" s="2"/>
      <c r="P384" s="2"/>
      <c r="Q384" s="2"/>
      <c r="R384" s="2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"/>
      <c r="N385" s="2"/>
      <c r="O385" s="2"/>
      <c r="P385" s="2"/>
      <c r="Q385" s="2"/>
      <c r="R385" s="2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"/>
      <c r="N386" s="2"/>
      <c r="O386" s="2"/>
      <c r="P386" s="2"/>
      <c r="Q386" s="2"/>
      <c r="R386" s="2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"/>
      <c r="N387" s="2"/>
      <c r="O387" s="2"/>
      <c r="P387" s="2"/>
      <c r="Q387" s="2"/>
      <c r="R387" s="2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"/>
      <c r="N388" s="2"/>
      <c r="O388" s="2"/>
      <c r="P388" s="2"/>
      <c r="Q388" s="2"/>
      <c r="R388" s="2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"/>
      <c r="N389" s="2"/>
      <c r="O389" s="2"/>
      <c r="P389" s="2"/>
      <c r="Q389" s="2"/>
      <c r="R389" s="2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"/>
      <c r="N390" s="2"/>
      <c r="O390" s="2"/>
      <c r="P390" s="2"/>
      <c r="Q390" s="2"/>
      <c r="R390" s="2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"/>
      <c r="N391" s="2"/>
      <c r="O391" s="2"/>
      <c r="P391" s="2"/>
      <c r="Q391" s="2"/>
      <c r="R391" s="2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"/>
      <c r="N392" s="2"/>
      <c r="O392" s="2"/>
      <c r="P392" s="2"/>
      <c r="Q392" s="2"/>
      <c r="R392" s="2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"/>
      <c r="N393" s="2"/>
      <c r="O393" s="2"/>
      <c r="P393" s="2"/>
      <c r="Q393" s="2"/>
      <c r="R393" s="2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"/>
      <c r="N394" s="2"/>
      <c r="O394" s="2"/>
      <c r="P394" s="2"/>
      <c r="Q394" s="2"/>
      <c r="R394" s="2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"/>
      <c r="N395" s="2"/>
      <c r="O395" s="2"/>
      <c r="P395" s="2"/>
      <c r="Q395" s="2"/>
      <c r="R395" s="2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"/>
      <c r="N396" s="2"/>
      <c r="O396" s="2"/>
      <c r="P396" s="2"/>
      <c r="Q396" s="2"/>
      <c r="R396" s="2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"/>
      <c r="N397" s="2"/>
      <c r="O397" s="2"/>
      <c r="P397" s="2"/>
      <c r="Q397" s="2"/>
      <c r="R397" s="2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"/>
      <c r="N398" s="2"/>
      <c r="O398" s="2"/>
      <c r="P398" s="2"/>
      <c r="Q398" s="2"/>
      <c r="R398" s="2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"/>
      <c r="N399" s="2"/>
      <c r="O399" s="2"/>
      <c r="P399" s="2"/>
      <c r="Q399" s="2"/>
      <c r="R399" s="2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"/>
      <c r="N400" s="2"/>
      <c r="O400" s="2"/>
      <c r="P400" s="2"/>
      <c r="Q400" s="2"/>
      <c r="R400" s="2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"/>
      <c r="N401" s="2"/>
      <c r="O401" s="2"/>
      <c r="P401" s="2"/>
      <c r="Q401" s="2"/>
      <c r="R401" s="2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"/>
      <c r="N402" s="2"/>
      <c r="O402" s="2"/>
      <c r="P402" s="2"/>
      <c r="Q402" s="2"/>
      <c r="R402" s="2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"/>
      <c r="N403" s="2"/>
      <c r="O403" s="2"/>
      <c r="P403" s="2"/>
      <c r="Q403" s="2"/>
      <c r="R403" s="2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"/>
      <c r="N404" s="2"/>
      <c r="O404" s="2"/>
      <c r="P404" s="2"/>
      <c r="Q404" s="2"/>
      <c r="R404" s="2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"/>
      <c r="N405" s="2"/>
      <c r="O405" s="2"/>
      <c r="P405" s="2"/>
      <c r="Q405" s="2"/>
      <c r="R405" s="2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"/>
      <c r="N406" s="2"/>
      <c r="O406" s="2"/>
      <c r="P406" s="2"/>
      <c r="Q406" s="2"/>
      <c r="R406" s="2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"/>
      <c r="N407" s="2"/>
      <c r="O407" s="2"/>
      <c r="P407" s="2"/>
      <c r="Q407" s="2"/>
      <c r="R407" s="2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"/>
      <c r="N408" s="2"/>
      <c r="O408" s="2"/>
      <c r="P408" s="2"/>
      <c r="Q408" s="2"/>
      <c r="R408" s="2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"/>
      <c r="N409" s="2"/>
      <c r="O409" s="2"/>
      <c r="P409" s="2"/>
      <c r="Q409" s="2"/>
      <c r="R409" s="2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"/>
      <c r="N410" s="2"/>
      <c r="O410" s="2"/>
      <c r="P410" s="2"/>
      <c r="Q410" s="2"/>
      <c r="R410" s="2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"/>
      <c r="N411" s="2"/>
      <c r="O411" s="2"/>
      <c r="P411" s="2"/>
      <c r="Q411" s="2"/>
      <c r="R411" s="2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"/>
      <c r="N412" s="2"/>
      <c r="O412" s="2"/>
      <c r="P412" s="2"/>
      <c r="Q412" s="2"/>
      <c r="R412" s="2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"/>
      <c r="N413" s="2"/>
      <c r="O413" s="2"/>
      <c r="P413" s="2"/>
      <c r="Q413" s="2"/>
      <c r="R413" s="2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"/>
      <c r="N414" s="2"/>
      <c r="O414" s="2"/>
      <c r="P414" s="2"/>
      <c r="Q414" s="2"/>
      <c r="R414" s="2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"/>
      <c r="N415" s="2"/>
      <c r="O415" s="2"/>
      <c r="P415" s="2"/>
      <c r="Q415" s="2"/>
      <c r="R415" s="2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"/>
      <c r="N416" s="2"/>
      <c r="O416" s="2"/>
      <c r="P416" s="2"/>
      <c r="Q416" s="2"/>
      <c r="R416" s="2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"/>
      <c r="N417" s="2"/>
      <c r="O417" s="2"/>
      <c r="P417" s="2"/>
      <c r="Q417" s="2"/>
      <c r="R417" s="2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"/>
      <c r="N418" s="2"/>
      <c r="O418" s="2"/>
      <c r="P418" s="2"/>
      <c r="Q418" s="2"/>
      <c r="R418" s="2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"/>
      <c r="N419" s="2"/>
      <c r="O419" s="2"/>
      <c r="P419" s="2"/>
      <c r="Q419" s="2"/>
      <c r="R419" s="2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"/>
      <c r="N420" s="2"/>
      <c r="O420" s="2"/>
      <c r="P420" s="2"/>
      <c r="Q420" s="2"/>
      <c r="R420" s="2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"/>
      <c r="N421" s="2"/>
      <c r="O421" s="2"/>
      <c r="P421" s="2"/>
      <c r="Q421" s="2"/>
      <c r="R421" s="2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"/>
      <c r="N422" s="2"/>
      <c r="O422" s="2"/>
      <c r="P422" s="2"/>
      <c r="Q422" s="2"/>
      <c r="R422" s="2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"/>
      <c r="N423" s="2"/>
      <c r="O423" s="2"/>
      <c r="P423" s="2"/>
      <c r="Q423" s="2"/>
      <c r="R423" s="2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"/>
      <c r="N424" s="2"/>
      <c r="O424" s="2"/>
      <c r="P424" s="2"/>
      <c r="Q424" s="2"/>
      <c r="R424" s="2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"/>
      <c r="N425" s="2"/>
      <c r="O425" s="2"/>
      <c r="P425" s="2"/>
      <c r="Q425" s="2"/>
      <c r="R425" s="2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"/>
      <c r="N426" s="2"/>
      <c r="O426" s="2"/>
      <c r="P426" s="2"/>
      <c r="Q426" s="2"/>
      <c r="R426" s="2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"/>
      <c r="N427" s="2"/>
      <c r="O427" s="2"/>
      <c r="P427" s="2"/>
      <c r="Q427" s="2"/>
      <c r="R427" s="2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"/>
      <c r="N428" s="2"/>
      <c r="O428" s="2"/>
      <c r="P428" s="2"/>
      <c r="Q428" s="2"/>
      <c r="R428" s="2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"/>
      <c r="N429" s="2"/>
      <c r="O429" s="2"/>
      <c r="P429" s="2"/>
      <c r="Q429" s="2"/>
      <c r="R429" s="2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"/>
      <c r="N430" s="2"/>
      <c r="O430" s="2"/>
      <c r="P430" s="2"/>
      <c r="Q430" s="2"/>
      <c r="R430" s="2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"/>
      <c r="N431" s="2"/>
      <c r="O431" s="2"/>
      <c r="P431" s="2"/>
      <c r="Q431" s="2"/>
      <c r="R431" s="2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"/>
      <c r="N432" s="2"/>
      <c r="O432" s="2"/>
      <c r="P432" s="2"/>
      <c r="Q432" s="2"/>
      <c r="R432" s="2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"/>
      <c r="N433" s="2"/>
      <c r="O433" s="2"/>
      <c r="P433" s="2"/>
      <c r="Q433" s="2"/>
      <c r="R433" s="2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"/>
      <c r="N434" s="2"/>
      <c r="O434" s="2"/>
      <c r="P434" s="2"/>
      <c r="Q434" s="2"/>
      <c r="R434" s="2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"/>
      <c r="N435" s="2"/>
      <c r="O435" s="2"/>
      <c r="P435" s="2"/>
      <c r="Q435" s="2"/>
      <c r="R435" s="2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"/>
      <c r="N436" s="2"/>
      <c r="O436" s="2"/>
      <c r="P436" s="2"/>
      <c r="Q436" s="2"/>
      <c r="R436" s="2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"/>
      <c r="N437" s="2"/>
      <c r="O437" s="2"/>
      <c r="P437" s="2"/>
      <c r="Q437" s="2"/>
      <c r="R437" s="2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"/>
      <c r="N438" s="2"/>
      <c r="O438" s="2"/>
      <c r="P438" s="2"/>
      <c r="Q438" s="2"/>
      <c r="R438" s="2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"/>
      <c r="N439" s="2"/>
      <c r="O439" s="2"/>
      <c r="P439" s="2"/>
      <c r="Q439" s="2"/>
      <c r="R439" s="2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"/>
      <c r="N440" s="2"/>
      <c r="O440" s="2"/>
      <c r="P440" s="2"/>
      <c r="Q440" s="2"/>
      <c r="R440" s="2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"/>
      <c r="N441" s="2"/>
      <c r="O441" s="2"/>
      <c r="P441" s="2"/>
      <c r="Q441" s="2"/>
      <c r="R441" s="2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"/>
      <c r="N442" s="2"/>
      <c r="O442" s="2"/>
      <c r="P442" s="2"/>
      <c r="Q442" s="2"/>
      <c r="R442" s="2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"/>
      <c r="N443" s="2"/>
      <c r="O443" s="2"/>
      <c r="P443" s="2"/>
      <c r="Q443" s="2"/>
      <c r="R443" s="2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"/>
      <c r="N444" s="2"/>
      <c r="O444" s="2"/>
      <c r="P444" s="2"/>
      <c r="Q444" s="2"/>
      <c r="R444" s="2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"/>
      <c r="N445" s="2"/>
      <c r="O445" s="2"/>
      <c r="P445" s="2"/>
      <c r="Q445" s="2"/>
      <c r="R445" s="2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"/>
      <c r="N446" s="2"/>
      <c r="O446" s="2"/>
      <c r="P446" s="2"/>
      <c r="Q446" s="2"/>
      <c r="R446" s="2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"/>
      <c r="N447" s="2"/>
      <c r="O447" s="2"/>
      <c r="P447" s="2"/>
      <c r="Q447" s="2"/>
      <c r="R447" s="2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"/>
      <c r="N448" s="2"/>
      <c r="O448" s="2"/>
      <c r="P448" s="2"/>
      <c r="Q448" s="2"/>
      <c r="R448" s="2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"/>
      <c r="N449" s="2"/>
      <c r="O449" s="2"/>
      <c r="P449" s="2"/>
      <c r="Q449" s="2"/>
      <c r="R449" s="2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"/>
      <c r="N450" s="2"/>
      <c r="O450" s="2"/>
      <c r="P450" s="2"/>
      <c r="Q450" s="2"/>
      <c r="R450" s="2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"/>
      <c r="N451" s="2"/>
      <c r="O451" s="2"/>
      <c r="P451" s="2"/>
      <c r="Q451" s="2"/>
      <c r="R451" s="2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"/>
      <c r="N452" s="2"/>
      <c r="O452" s="2"/>
      <c r="P452" s="2"/>
      <c r="Q452" s="2"/>
      <c r="R452" s="2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"/>
      <c r="N453" s="2"/>
      <c r="O453" s="2"/>
      <c r="P453" s="2"/>
      <c r="Q453" s="2"/>
      <c r="R453" s="2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"/>
      <c r="N454" s="2"/>
      <c r="O454" s="2"/>
      <c r="P454" s="2"/>
      <c r="Q454" s="2"/>
      <c r="R454" s="2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"/>
      <c r="N455" s="2"/>
      <c r="O455" s="2"/>
      <c r="P455" s="2"/>
      <c r="Q455" s="2"/>
      <c r="R455" s="2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"/>
      <c r="N456" s="2"/>
      <c r="O456" s="2"/>
      <c r="P456" s="2"/>
      <c r="Q456" s="2"/>
      <c r="R456" s="2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"/>
      <c r="N457" s="2"/>
      <c r="O457" s="2"/>
      <c r="P457" s="2"/>
      <c r="Q457" s="2"/>
      <c r="R457" s="2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"/>
      <c r="N458" s="2"/>
      <c r="O458" s="2"/>
      <c r="P458" s="2"/>
      <c r="Q458" s="2"/>
      <c r="R458" s="2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"/>
      <c r="N459" s="2"/>
      <c r="O459" s="2"/>
      <c r="P459" s="2"/>
      <c r="Q459" s="2"/>
      <c r="R459" s="2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"/>
      <c r="N460" s="2"/>
      <c r="O460" s="2"/>
      <c r="P460" s="2"/>
      <c r="Q460" s="2"/>
      <c r="R460" s="2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"/>
      <c r="N461" s="2"/>
      <c r="O461" s="2"/>
      <c r="P461" s="2"/>
      <c r="Q461" s="2"/>
      <c r="R461" s="2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"/>
      <c r="N462" s="2"/>
      <c r="O462" s="2"/>
      <c r="P462" s="2"/>
      <c r="Q462" s="2"/>
      <c r="R462" s="2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"/>
      <c r="N463" s="2"/>
      <c r="O463" s="2"/>
      <c r="P463" s="2"/>
      <c r="Q463" s="2"/>
      <c r="R463" s="2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"/>
      <c r="N464" s="2"/>
      <c r="O464" s="2"/>
      <c r="P464" s="2"/>
      <c r="Q464" s="2"/>
      <c r="R464" s="2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"/>
      <c r="N465" s="2"/>
      <c r="O465" s="2"/>
      <c r="P465" s="2"/>
      <c r="Q465" s="2"/>
      <c r="R465" s="2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"/>
      <c r="N466" s="2"/>
      <c r="O466" s="2"/>
      <c r="P466" s="2"/>
      <c r="Q466" s="2"/>
      <c r="R466" s="2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"/>
      <c r="N467" s="2"/>
      <c r="O467" s="2"/>
      <c r="P467" s="2"/>
      <c r="Q467" s="2"/>
      <c r="R467" s="2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"/>
      <c r="N468" s="2"/>
      <c r="O468" s="2"/>
      <c r="P468" s="2"/>
      <c r="Q468" s="2"/>
      <c r="R468" s="2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"/>
      <c r="N469" s="2"/>
      <c r="O469" s="2"/>
      <c r="P469" s="2"/>
      <c r="Q469" s="2"/>
      <c r="R469" s="2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"/>
      <c r="N470" s="2"/>
      <c r="O470" s="2"/>
      <c r="P470" s="2"/>
      <c r="Q470" s="2"/>
      <c r="R470" s="2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"/>
      <c r="N471" s="2"/>
      <c r="O471" s="2"/>
      <c r="P471" s="2"/>
      <c r="Q471" s="2"/>
      <c r="R471" s="2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"/>
      <c r="N472" s="2"/>
      <c r="O472" s="2"/>
      <c r="P472" s="2"/>
      <c r="Q472" s="2"/>
      <c r="R472" s="2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"/>
      <c r="N473" s="2"/>
      <c r="O473" s="2"/>
      <c r="P473" s="2"/>
      <c r="Q473" s="2"/>
      <c r="R473" s="2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"/>
      <c r="N474" s="2"/>
      <c r="O474" s="2"/>
      <c r="P474" s="2"/>
      <c r="Q474" s="2"/>
      <c r="R474" s="2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"/>
      <c r="N475" s="2"/>
      <c r="O475" s="2"/>
      <c r="P475" s="2"/>
      <c r="Q475" s="2"/>
      <c r="R475" s="2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"/>
      <c r="N476" s="2"/>
      <c r="O476" s="2"/>
      <c r="P476" s="2"/>
      <c r="Q476" s="2"/>
      <c r="R476" s="2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"/>
      <c r="N477" s="2"/>
      <c r="O477" s="2"/>
      <c r="P477" s="2"/>
      <c r="Q477" s="2"/>
      <c r="R477" s="2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"/>
      <c r="N478" s="2"/>
      <c r="O478" s="2"/>
      <c r="P478" s="2"/>
      <c r="Q478" s="2"/>
      <c r="R478" s="2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"/>
      <c r="N479" s="2"/>
      <c r="O479" s="2"/>
      <c r="P479" s="2"/>
      <c r="Q479" s="2"/>
      <c r="R479" s="2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"/>
      <c r="N480" s="2"/>
      <c r="O480" s="2"/>
      <c r="P480" s="2"/>
      <c r="Q480" s="2"/>
      <c r="R480" s="2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"/>
      <c r="N481" s="2"/>
      <c r="O481" s="2"/>
      <c r="P481" s="2"/>
      <c r="Q481" s="2"/>
      <c r="R481" s="2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"/>
      <c r="N482" s="2"/>
      <c r="O482" s="2"/>
      <c r="P482" s="2"/>
      <c r="Q482" s="2"/>
      <c r="R482" s="2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"/>
      <c r="N483" s="2"/>
      <c r="O483" s="2"/>
      <c r="P483" s="2"/>
      <c r="Q483" s="2"/>
      <c r="R483" s="2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"/>
      <c r="N484" s="2"/>
      <c r="O484" s="2"/>
      <c r="P484" s="2"/>
      <c r="Q484" s="2"/>
      <c r="R484" s="2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"/>
      <c r="N485" s="2"/>
      <c r="O485" s="2"/>
      <c r="P485" s="2"/>
      <c r="Q485" s="2"/>
      <c r="R485" s="2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"/>
      <c r="N486" s="2"/>
      <c r="O486" s="2"/>
      <c r="P486" s="2"/>
      <c r="Q486" s="2"/>
      <c r="R486" s="2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"/>
      <c r="N487" s="2"/>
      <c r="O487" s="2"/>
      <c r="P487" s="2"/>
      <c r="Q487" s="2"/>
      <c r="R487" s="2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"/>
      <c r="N488" s="2"/>
      <c r="O488" s="2"/>
      <c r="P488" s="2"/>
      <c r="Q488" s="2"/>
      <c r="R488" s="2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"/>
      <c r="N489" s="2"/>
      <c r="O489" s="2"/>
      <c r="P489" s="2"/>
      <c r="Q489" s="2"/>
      <c r="R489" s="2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"/>
      <c r="N490" s="2"/>
      <c r="O490" s="2"/>
      <c r="P490" s="2"/>
      <c r="Q490" s="2"/>
      <c r="R490" s="2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"/>
      <c r="N491" s="2"/>
      <c r="O491" s="2"/>
      <c r="P491" s="2"/>
      <c r="Q491" s="2"/>
      <c r="R491" s="2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"/>
      <c r="N492" s="2"/>
      <c r="O492" s="2"/>
      <c r="P492" s="2"/>
      <c r="Q492" s="2"/>
      <c r="R492" s="2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"/>
      <c r="N493" s="2"/>
      <c r="O493" s="2"/>
      <c r="P493" s="2"/>
      <c r="Q493" s="2"/>
      <c r="R493" s="2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"/>
      <c r="N494" s="2"/>
      <c r="O494" s="2"/>
      <c r="P494" s="2"/>
      <c r="Q494" s="2"/>
      <c r="R494" s="2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"/>
      <c r="N495" s="2"/>
      <c r="O495" s="2"/>
      <c r="P495" s="2"/>
      <c r="Q495" s="2"/>
      <c r="R495" s="2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"/>
      <c r="N496" s="2"/>
      <c r="O496" s="2"/>
      <c r="P496" s="2"/>
      <c r="Q496" s="2"/>
      <c r="R496" s="2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"/>
      <c r="N497" s="2"/>
      <c r="O497" s="2"/>
      <c r="P497" s="2"/>
      <c r="Q497" s="2"/>
      <c r="R497" s="2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"/>
      <c r="N498" s="2"/>
      <c r="O498" s="2"/>
      <c r="P498" s="2"/>
      <c r="Q498" s="2"/>
      <c r="R498" s="2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"/>
      <c r="N499" s="2"/>
      <c r="O499" s="2"/>
      <c r="P499" s="2"/>
      <c r="Q499" s="2"/>
      <c r="R499" s="2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"/>
      <c r="N500" s="2"/>
      <c r="O500" s="2"/>
      <c r="P500" s="2"/>
      <c r="Q500" s="2"/>
      <c r="R500" s="2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"/>
      <c r="N501" s="2"/>
      <c r="O501" s="2"/>
      <c r="P501" s="2"/>
      <c r="Q501" s="2"/>
      <c r="R501" s="2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"/>
      <c r="N502" s="2"/>
      <c r="O502" s="2"/>
      <c r="P502" s="2"/>
      <c r="Q502" s="2"/>
      <c r="R502" s="2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"/>
      <c r="N503" s="2"/>
      <c r="O503" s="2"/>
      <c r="P503" s="2"/>
      <c r="Q503" s="2"/>
      <c r="R503" s="2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"/>
      <c r="N504" s="2"/>
      <c r="O504" s="2"/>
      <c r="P504" s="2"/>
      <c r="Q504" s="2"/>
      <c r="R504" s="2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"/>
      <c r="N505" s="2"/>
      <c r="O505" s="2"/>
      <c r="P505" s="2"/>
      <c r="Q505" s="2"/>
      <c r="R505" s="2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"/>
      <c r="N506" s="2"/>
      <c r="O506" s="2"/>
      <c r="P506" s="2"/>
      <c r="Q506" s="2"/>
      <c r="R506" s="2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"/>
      <c r="N507" s="2"/>
      <c r="O507" s="2"/>
      <c r="P507" s="2"/>
      <c r="Q507" s="2"/>
      <c r="R507" s="2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"/>
      <c r="N508" s="2"/>
      <c r="O508" s="2"/>
      <c r="P508" s="2"/>
      <c r="Q508" s="2"/>
      <c r="R508" s="2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"/>
      <c r="N509" s="2"/>
      <c r="O509" s="2"/>
      <c r="P509" s="2"/>
      <c r="Q509" s="2"/>
      <c r="R509" s="2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"/>
      <c r="N510" s="2"/>
      <c r="O510" s="2"/>
      <c r="P510" s="2"/>
      <c r="Q510" s="2"/>
      <c r="R510" s="2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"/>
      <c r="N511" s="2"/>
      <c r="O511" s="2"/>
      <c r="P511" s="2"/>
      <c r="Q511" s="2"/>
      <c r="R511" s="2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"/>
      <c r="N512" s="2"/>
      <c r="O512" s="2"/>
      <c r="P512" s="2"/>
      <c r="Q512" s="2"/>
      <c r="R512" s="2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"/>
      <c r="N513" s="2"/>
      <c r="O513" s="2"/>
      <c r="P513" s="2"/>
      <c r="Q513" s="2"/>
      <c r="R513" s="2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"/>
      <c r="N514" s="2"/>
      <c r="O514" s="2"/>
      <c r="P514" s="2"/>
      <c r="Q514" s="2"/>
      <c r="R514" s="2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"/>
      <c r="N515" s="2"/>
      <c r="O515" s="2"/>
      <c r="P515" s="2"/>
      <c r="Q515" s="2"/>
      <c r="R515" s="2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"/>
      <c r="N516" s="2"/>
      <c r="O516" s="2"/>
      <c r="P516" s="2"/>
      <c r="Q516" s="2"/>
      <c r="R516" s="2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"/>
      <c r="N517" s="2"/>
      <c r="O517" s="2"/>
      <c r="P517" s="2"/>
      <c r="Q517" s="2"/>
      <c r="R517" s="2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"/>
      <c r="N518" s="2"/>
      <c r="O518" s="2"/>
      <c r="P518" s="2"/>
      <c r="Q518" s="2"/>
      <c r="R518" s="2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"/>
      <c r="N519" s="2"/>
      <c r="O519" s="2"/>
      <c r="P519" s="2"/>
      <c r="Q519" s="2"/>
      <c r="R519" s="2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"/>
      <c r="N520" s="2"/>
      <c r="O520" s="2"/>
      <c r="P520" s="2"/>
      <c r="Q520" s="2"/>
      <c r="R520" s="2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"/>
      <c r="N521" s="2"/>
      <c r="O521" s="2"/>
      <c r="P521" s="2"/>
      <c r="Q521" s="2"/>
      <c r="R521" s="2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"/>
      <c r="N522" s="2"/>
      <c r="O522" s="2"/>
      <c r="P522" s="2"/>
      <c r="Q522" s="2"/>
      <c r="R522" s="2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"/>
      <c r="N523" s="2"/>
      <c r="O523" s="2"/>
      <c r="P523" s="2"/>
      <c r="Q523" s="2"/>
      <c r="R523" s="2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"/>
      <c r="N524" s="2"/>
      <c r="O524" s="2"/>
      <c r="P524" s="2"/>
      <c r="Q524" s="2"/>
      <c r="R524" s="2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"/>
      <c r="N525" s="2"/>
      <c r="O525" s="2"/>
      <c r="P525" s="2"/>
      <c r="Q525" s="2"/>
      <c r="R525" s="2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"/>
      <c r="N526" s="2"/>
      <c r="O526" s="2"/>
      <c r="P526" s="2"/>
      <c r="Q526" s="2"/>
      <c r="R526" s="2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"/>
      <c r="N527" s="2"/>
      <c r="O527" s="2"/>
      <c r="P527" s="2"/>
      <c r="Q527" s="2"/>
      <c r="R527" s="2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"/>
      <c r="N528" s="2"/>
      <c r="O528" s="2"/>
      <c r="P528" s="2"/>
      <c r="Q528" s="2"/>
      <c r="R528" s="2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"/>
      <c r="N529" s="2"/>
      <c r="O529" s="2"/>
      <c r="P529" s="2"/>
      <c r="Q529" s="2"/>
      <c r="R529" s="2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"/>
      <c r="N530" s="2"/>
      <c r="O530" s="2"/>
      <c r="P530" s="2"/>
      <c r="Q530" s="2"/>
      <c r="R530" s="2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"/>
      <c r="N531" s="2"/>
      <c r="O531" s="2"/>
      <c r="P531" s="2"/>
      <c r="Q531" s="2"/>
      <c r="R531" s="2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"/>
      <c r="N532" s="2"/>
      <c r="O532" s="2"/>
      <c r="P532" s="2"/>
      <c r="Q532" s="2"/>
      <c r="R532" s="2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"/>
      <c r="N533" s="2"/>
      <c r="O533" s="2"/>
      <c r="P533" s="2"/>
      <c r="Q533" s="2"/>
      <c r="R533" s="2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"/>
      <c r="N534" s="2"/>
      <c r="O534" s="2"/>
      <c r="P534" s="2"/>
      <c r="Q534" s="2"/>
      <c r="R534" s="2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"/>
      <c r="N535" s="2"/>
      <c r="O535" s="2"/>
      <c r="P535" s="2"/>
      <c r="Q535" s="2"/>
      <c r="R535" s="2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"/>
      <c r="N536" s="2"/>
      <c r="O536" s="2"/>
      <c r="P536" s="2"/>
      <c r="Q536" s="2"/>
      <c r="R536" s="2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"/>
      <c r="N537" s="2"/>
      <c r="O537" s="2"/>
      <c r="P537" s="2"/>
      <c r="Q537" s="2"/>
      <c r="R537" s="2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"/>
      <c r="N538" s="2"/>
      <c r="O538" s="2"/>
      <c r="P538" s="2"/>
      <c r="Q538" s="2"/>
      <c r="R538" s="2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"/>
      <c r="N539" s="2"/>
      <c r="O539" s="2"/>
      <c r="P539" s="2"/>
      <c r="Q539" s="2"/>
      <c r="R539" s="2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"/>
      <c r="N540" s="2"/>
      <c r="O540" s="2"/>
      <c r="P540" s="2"/>
      <c r="Q540" s="2"/>
      <c r="R540" s="2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"/>
      <c r="N541" s="2"/>
      <c r="O541" s="2"/>
      <c r="P541" s="2"/>
      <c r="Q541" s="2"/>
      <c r="R541" s="2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"/>
      <c r="N542" s="2"/>
      <c r="O542" s="2"/>
      <c r="P542" s="2"/>
      <c r="Q542" s="2"/>
      <c r="R542" s="2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"/>
      <c r="N543" s="2"/>
      <c r="O543" s="2"/>
      <c r="P543" s="2"/>
      <c r="Q543" s="2"/>
      <c r="R543" s="2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"/>
      <c r="N544" s="2"/>
      <c r="O544" s="2"/>
      <c r="P544" s="2"/>
      <c r="Q544" s="2"/>
      <c r="R544" s="2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"/>
      <c r="N545" s="2"/>
      <c r="O545" s="2"/>
      <c r="P545" s="2"/>
      <c r="Q545" s="2"/>
      <c r="R545" s="2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"/>
      <c r="N546" s="2"/>
      <c r="O546" s="2"/>
      <c r="P546" s="2"/>
      <c r="Q546" s="2"/>
      <c r="R546" s="2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"/>
      <c r="N547" s="2"/>
      <c r="O547" s="2"/>
      <c r="P547" s="2"/>
      <c r="Q547" s="2"/>
      <c r="R547" s="2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"/>
      <c r="N548" s="2"/>
      <c r="O548" s="2"/>
      <c r="P548" s="2"/>
      <c r="Q548" s="2"/>
      <c r="R548" s="2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"/>
      <c r="N549" s="2"/>
      <c r="O549" s="2"/>
      <c r="P549" s="2"/>
      <c r="Q549" s="2"/>
      <c r="R549" s="2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"/>
      <c r="N550" s="2"/>
      <c r="O550" s="2"/>
      <c r="P550" s="2"/>
      <c r="Q550" s="2"/>
      <c r="R550" s="2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"/>
      <c r="N551" s="2"/>
      <c r="O551" s="2"/>
      <c r="P551" s="2"/>
      <c r="Q551" s="2"/>
      <c r="R551" s="2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"/>
      <c r="N552" s="2"/>
      <c r="O552" s="2"/>
      <c r="P552" s="2"/>
      <c r="Q552" s="2"/>
      <c r="R552" s="2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"/>
      <c r="N553" s="2"/>
      <c r="O553" s="2"/>
      <c r="P553" s="2"/>
      <c r="Q553" s="2"/>
      <c r="R553" s="2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"/>
      <c r="N554" s="2"/>
      <c r="O554" s="2"/>
      <c r="P554" s="2"/>
      <c r="Q554" s="2"/>
      <c r="R554" s="2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"/>
      <c r="N555" s="2"/>
      <c r="O555" s="2"/>
      <c r="P555" s="2"/>
      <c r="Q555" s="2"/>
      <c r="R555" s="2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"/>
      <c r="N556" s="2"/>
      <c r="O556" s="2"/>
      <c r="P556" s="2"/>
      <c r="Q556" s="2"/>
      <c r="R556" s="2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"/>
      <c r="N557" s="2"/>
      <c r="O557" s="2"/>
      <c r="P557" s="2"/>
      <c r="Q557" s="2"/>
      <c r="R557" s="2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"/>
      <c r="N558" s="2"/>
      <c r="O558" s="2"/>
      <c r="P558" s="2"/>
      <c r="Q558" s="2"/>
      <c r="R558" s="2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"/>
      <c r="N559" s="2"/>
      <c r="O559" s="2"/>
      <c r="P559" s="2"/>
      <c r="Q559" s="2"/>
      <c r="R559" s="2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"/>
      <c r="N560" s="2"/>
      <c r="O560" s="2"/>
      <c r="P560" s="2"/>
      <c r="Q560" s="2"/>
      <c r="R560" s="2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"/>
      <c r="N561" s="2"/>
      <c r="O561" s="2"/>
      <c r="P561" s="2"/>
      <c r="Q561" s="2"/>
      <c r="R561" s="2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"/>
      <c r="N562" s="2"/>
      <c r="O562" s="2"/>
      <c r="P562" s="2"/>
      <c r="Q562" s="2"/>
      <c r="R562" s="2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"/>
      <c r="N563" s="2"/>
      <c r="O563" s="2"/>
      <c r="P563" s="2"/>
      <c r="Q563" s="2"/>
      <c r="R563" s="2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"/>
      <c r="N564" s="2"/>
      <c r="O564" s="2"/>
      <c r="P564" s="2"/>
      <c r="Q564" s="2"/>
      <c r="R564" s="2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"/>
      <c r="N565" s="2"/>
      <c r="O565" s="2"/>
      <c r="P565" s="2"/>
      <c r="Q565" s="2"/>
      <c r="R565" s="2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"/>
      <c r="N566" s="2"/>
      <c r="O566" s="2"/>
      <c r="P566" s="2"/>
      <c r="Q566" s="2"/>
      <c r="R566" s="2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"/>
      <c r="N567" s="2"/>
      <c r="O567" s="2"/>
      <c r="P567" s="2"/>
      <c r="Q567" s="2"/>
      <c r="R567" s="2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"/>
      <c r="N568" s="2"/>
      <c r="O568" s="2"/>
      <c r="P568" s="2"/>
      <c r="Q568" s="2"/>
      <c r="R568" s="2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"/>
      <c r="N569" s="2"/>
      <c r="O569" s="2"/>
      <c r="P569" s="2"/>
      <c r="Q569" s="2"/>
      <c r="R569" s="2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"/>
      <c r="N570" s="2"/>
      <c r="O570" s="2"/>
      <c r="P570" s="2"/>
      <c r="Q570" s="2"/>
      <c r="R570" s="2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"/>
      <c r="N571" s="2"/>
      <c r="O571" s="2"/>
      <c r="P571" s="2"/>
      <c r="Q571" s="2"/>
      <c r="R571" s="2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"/>
      <c r="N572" s="2"/>
      <c r="O572" s="2"/>
      <c r="P572" s="2"/>
      <c r="Q572" s="2"/>
      <c r="R572" s="2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"/>
      <c r="N573" s="2"/>
      <c r="O573" s="2"/>
      <c r="P573" s="2"/>
      <c r="Q573" s="2"/>
      <c r="R573" s="2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"/>
      <c r="N574" s="2"/>
      <c r="O574" s="2"/>
      <c r="P574" s="2"/>
      <c r="Q574" s="2"/>
      <c r="R574" s="2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"/>
      <c r="N575" s="2"/>
      <c r="O575" s="2"/>
      <c r="P575" s="2"/>
      <c r="Q575" s="2"/>
      <c r="R575" s="2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"/>
      <c r="N576" s="2"/>
      <c r="O576" s="2"/>
      <c r="P576" s="2"/>
      <c r="Q576" s="2"/>
      <c r="R576" s="2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"/>
      <c r="N577" s="2"/>
      <c r="O577" s="2"/>
      <c r="P577" s="2"/>
      <c r="Q577" s="2"/>
      <c r="R577" s="2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"/>
      <c r="N578" s="2"/>
      <c r="O578" s="2"/>
      <c r="P578" s="2"/>
      <c r="Q578" s="2"/>
      <c r="R578" s="2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"/>
      <c r="N579" s="2"/>
      <c r="O579" s="2"/>
      <c r="P579" s="2"/>
      <c r="Q579" s="2"/>
      <c r="R579" s="2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"/>
      <c r="N580" s="2"/>
      <c r="O580" s="2"/>
      <c r="P580" s="2"/>
      <c r="Q580" s="2"/>
      <c r="R580" s="2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"/>
      <c r="N581" s="2"/>
      <c r="O581" s="2"/>
      <c r="P581" s="2"/>
      <c r="Q581" s="2"/>
      <c r="R581" s="2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"/>
      <c r="N582" s="2"/>
      <c r="O582" s="2"/>
      <c r="P582" s="2"/>
      <c r="Q582" s="2"/>
      <c r="R582" s="2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"/>
      <c r="N583" s="2"/>
      <c r="O583" s="2"/>
      <c r="P583" s="2"/>
      <c r="Q583" s="2"/>
      <c r="R583" s="2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"/>
      <c r="N584" s="2"/>
      <c r="O584" s="2"/>
      <c r="P584" s="2"/>
      <c r="Q584" s="2"/>
      <c r="R584" s="2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"/>
      <c r="N585" s="2"/>
      <c r="O585" s="2"/>
      <c r="P585" s="2"/>
      <c r="Q585" s="2"/>
      <c r="R585" s="2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"/>
      <c r="N586" s="2"/>
      <c r="O586" s="2"/>
      <c r="P586" s="2"/>
      <c r="Q586" s="2"/>
      <c r="R586" s="2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"/>
      <c r="N587" s="2"/>
      <c r="O587" s="2"/>
      <c r="P587" s="2"/>
      <c r="Q587" s="2"/>
      <c r="R587" s="2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"/>
      <c r="N588" s="2"/>
      <c r="O588" s="2"/>
      <c r="P588" s="2"/>
      <c r="Q588" s="2"/>
      <c r="R588" s="2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"/>
      <c r="N589" s="2"/>
      <c r="O589" s="2"/>
      <c r="P589" s="2"/>
      <c r="Q589" s="2"/>
      <c r="R589" s="2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"/>
      <c r="N590" s="2"/>
      <c r="O590" s="2"/>
      <c r="P590" s="2"/>
      <c r="Q590" s="2"/>
      <c r="R590" s="2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"/>
      <c r="N591" s="2"/>
      <c r="O591" s="2"/>
      <c r="P591" s="2"/>
      <c r="Q591" s="2"/>
      <c r="R591" s="2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"/>
      <c r="N592" s="2"/>
      <c r="O592" s="2"/>
      <c r="P592" s="2"/>
      <c r="Q592" s="2"/>
      <c r="R592" s="2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"/>
      <c r="N593" s="2"/>
      <c r="O593" s="2"/>
      <c r="P593" s="2"/>
      <c r="Q593" s="2"/>
      <c r="R593" s="2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"/>
      <c r="N594" s="2"/>
      <c r="O594" s="2"/>
      <c r="P594" s="2"/>
      <c r="Q594" s="2"/>
      <c r="R594" s="2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"/>
      <c r="N595" s="2"/>
      <c r="O595" s="2"/>
      <c r="P595" s="2"/>
      <c r="Q595" s="2"/>
      <c r="R595" s="2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"/>
      <c r="N596" s="2"/>
      <c r="O596" s="2"/>
      <c r="P596" s="2"/>
      <c r="Q596" s="2"/>
      <c r="R596" s="2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"/>
      <c r="N597" s="2"/>
      <c r="O597" s="2"/>
      <c r="P597" s="2"/>
      <c r="Q597" s="2"/>
      <c r="R597" s="2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"/>
      <c r="N598" s="2"/>
      <c r="O598" s="2"/>
      <c r="P598" s="2"/>
      <c r="Q598" s="2"/>
      <c r="R598" s="2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"/>
      <c r="N599" s="2"/>
      <c r="O599" s="2"/>
      <c r="P599" s="2"/>
      <c r="Q599" s="2"/>
      <c r="R599" s="2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"/>
      <c r="N600" s="2"/>
      <c r="O600" s="2"/>
      <c r="P600" s="2"/>
      <c r="Q600" s="2"/>
      <c r="R600" s="2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"/>
      <c r="N601" s="2"/>
      <c r="O601" s="2"/>
      <c r="P601" s="2"/>
      <c r="Q601" s="2"/>
      <c r="R601" s="2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"/>
      <c r="N602" s="2"/>
      <c r="O602" s="2"/>
      <c r="P602" s="2"/>
      <c r="Q602" s="2"/>
      <c r="R602" s="2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"/>
      <c r="N603" s="2"/>
      <c r="O603" s="2"/>
      <c r="P603" s="2"/>
      <c r="Q603" s="2"/>
      <c r="R603" s="2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"/>
      <c r="N604" s="2"/>
      <c r="O604" s="2"/>
      <c r="P604" s="2"/>
      <c r="Q604" s="2"/>
      <c r="R604" s="2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"/>
      <c r="N605" s="2"/>
      <c r="O605" s="2"/>
      <c r="P605" s="2"/>
      <c r="Q605" s="2"/>
      <c r="R605" s="2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"/>
      <c r="N606" s="2"/>
      <c r="O606" s="2"/>
      <c r="P606" s="2"/>
      <c r="Q606" s="2"/>
      <c r="R606" s="2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"/>
      <c r="N607" s="2"/>
      <c r="O607" s="2"/>
      <c r="P607" s="2"/>
      <c r="Q607" s="2"/>
      <c r="R607" s="2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"/>
      <c r="N608" s="2"/>
      <c r="O608" s="2"/>
      <c r="P608" s="2"/>
      <c r="Q608" s="2"/>
      <c r="R608" s="2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"/>
      <c r="N609" s="2"/>
      <c r="O609" s="2"/>
      <c r="P609" s="2"/>
      <c r="Q609" s="2"/>
      <c r="R609" s="2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"/>
      <c r="N610" s="2"/>
      <c r="O610" s="2"/>
      <c r="P610" s="2"/>
      <c r="Q610" s="2"/>
      <c r="R610" s="2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"/>
      <c r="N611" s="2"/>
      <c r="O611" s="2"/>
      <c r="P611" s="2"/>
      <c r="Q611" s="2"/>
      <c r="R611" s="2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"/>
      <c r="N612" s="2"/>
      <c r="O612" s="2"/>
      <c r="P612" s="2"/>
      <c r="Q612" s="2"/>
      <c r="R612" s="2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"/>
      <c r="N613" s="2"/>
      <c r="O613" s="2"/>
      <c r="P613" s="2"/>
      <c r="Q613" s="2"/>
      <c r="R613" s="2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"/>
      <c r="N614" s="2"/>
      <c r="O614" s="2"/>
      <c r="P614" s="2"/>
      <c r="Q614" s="2"/>
      <c r="R614" s="2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"/>
      <c r="N615" s="2"/>
      <c r="O615" s="2"/>
      <c r="P615" s="2"/>
      <c r="Q615" s="2"/>
      <c r="R615" s="2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"/>
      <c r="N616" s="2"/>
      <c r="O616" s="2"/>
      <c r="P616" s="2"/>
      <c r="Q616" s="2"/>
      <c r="R616" s="2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"/>
      <c r="N617" s="2"/>
      <c r="O617" s="2"/>
      <c r="P617" s="2"/>
      <c r="Q617" s="2"/>
      <c r="R617" s="2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"/>
      <c r="N618" s="2"/>
      <c r="O618" s="2"/>
      <c r="P618" s="2"/>
      <c r="Q618" s="2"/>
      <c r="R618" s="2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"/>
      <c r="N619" s="2"/>
      <c r="O619" s="2"/>
      <c r="P619" s="2"/>
      <c r="Q619" s="2"/>
      <c r="R619" s="2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"/>
      <c r="N620" s="2"/>
      <c r="O620" s="2"/>
      <c r="P620" s="2"/>
      <c r="Q620" s="2"/>
      <c r="R620" s="2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"/>
      <c r="N621" s="2"/>
      <c r="O621" s="2"/>
      <c r="P621" s="2"/>
      <c r="Q621" s="2"/>
      <c r="R621" s="2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"/>
      <c r="N622" s="2"/>
      <c r="O622" s="2"/>
      <c r="P622" s="2"/>
      <c r="Q622" s="2"/>
      <c r="R622" s="2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"/>
      <c r="N623" s="2"/>
      <c r="O623" s="2"/>
      <c r="P623" s="2"/>
      <c r="Q623" s="2"/>
      <c r="R623" s="2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"/>
      <c r="N624" s="2"/>
      <c r="O624" s="2"/>
      <c r="P624" s="2"/>
      <c r="Q624" s="2"/>
      <c r="R624" s="2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"/>
      <c r="N625" s="2"/>
      <c r="O625" s="2"/>
      <c r="P625" s="2"/>
      <c r="Q625" s="2"/>
      <c r="R625" s="2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"/>
      <c r="N626" s="2"/>
      <c r="O626" s="2"/>
      <c r="P626" s="2"/>
      <c r="Q626" s="2"/>
      <c r="R626" s="2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"/>
      <c r="N627" s="2"/>
      <c r="O627" s="2"/>
      <c r="P627" s="2"/>
      <c r="Q627" s="2"/>
      <c r="R627" s="2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"/>
      <c r="N628" s="2"/>
      <c r="O628" s="2"/>
      <c r="P628" s="2"/>
      <c r="Q628" s="2"/>
      <c r="R628" s="2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"/>
      <c r="N629" s="2"/>
      <c r="O629" s="2"/>
      <c r="P629" s="2"/>
      <c r="Q629" s="2"/>
      <c r="R629" s="2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"/>
      <c r="N630" s="2"/>
      <c r="O630" s="2"/>
      <c r="P630" s="2"/>
      <c r="Q630" s="2"/>
      <c r="R630" s="2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"/>
      <c r="N631" s="2"/>
      <c r="O631" s="2"/>
      <c r="P631" s="2"/>
      <c r="Q631" s="2"/>
      <c r="R631" s="2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"/>
      <c r="N632" s="2"/>
      <c r="O632" s="2"/>
      <c r="P632" s="2"/>
      <c r="Q632" s="2"/>
      <c r="R632" s="2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"/>
      <c r="N633" s="2"/>
      <c r="O633" s="2"/>
      <c r="P633" s="2"/>
      <c r="Q633" s="2"/>
      <c r="R633" s="2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"/>
      <c r="N634" s="2"/>
      <c r="O634" s="2"/>
      <c r="P634" s="2"/>
      <c r="Q634" s="2"/>
      <c r="R634" s="2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"/>
      <c r="N635" s="2"/>
      <c r="O635" s="2"/>
      <c r="P635" s="2"/>
      <c r="Q635" s="2"/>
      <c r="R635" s="2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"/>
      <c r="N636" s="2"/>
      <c r="O636" s="2"/>
      <c r="P636" s="2"/>
      <c r="Q636" s="2"/>
      <c r="R636" s="2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"/>
      <c r="N637" s="2"/>
      <c r="O637" s="2"/>
      <c r="P637" s="2"/>
      <c r="Q637" s="2"/>
      <c r="R637" s="2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"/>
      <c r="N638" s="2"/>
      <c r="O638" s="2"/>
      <c r="P638" s="2"/>
      <c r="Q638" s="2"/>
      <c r="R638" s="2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"/>
      <c r="N639" s="2"/>
      <c r="O639" s="2"/>
      <c r="P639" s="2"/>
      <c r="Q639" s="2"/>
      <c r="R639" s="2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"/>
      <c r="N640" s="2"/>
      <c r="O640" s="2"/>
      <c r="P640" s="2"/>
      <c r="Q640" s="2"/>
      <c r="R640" s="2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"/>
      <c r="N641" s="2"/>
      <c r="O641" s="2"/>
      <c r="P641" s="2"/>
      <c r="Q641" s="2"/>
      <c r="R641" s="2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"/>
      <c r="N642" s="2"/>
      <c r="O642" s="2"/>
      <c r="P642" s="2"/>
      <c r="Q642" s="2"/>
      <c r="R642" s="2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"/>
      <c r="N643" s="2"/>
      <c r="O643" s="2"/>
      <c r="P643" s="2"/>
      <c r="Q643" s="2"/>
      <c r="R643" s="2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"/>
      <c r="N644" s="2"/>
      <c r="O644" s="2"/>
      <c r="P644" s="2"/>
      <c r="Q644" s="2"/>
      <c r="R644" s="2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"/>
      <c r="N645" s="2"/>
      <c r="O645" s="2"/>
      <c r="P645" s="2"/>
      <c r="Q645" s="2"/>
      <c r="R645" s="2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"/>
      <c r="N646" s="2"/>
      <c r="O646" s="2"/>
      <c r="P646" s="2"/>
      <c r="Q646" s="2"/>
      <c r="R646" s="2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"/>
      <c r="N647" s="2"/>
      <c r="O647" s="2"/>
      <c r="P647" s="2"/>
      <c r="Q647" s="2"/>
      <c r="R647" s="2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"/>
      <c r="N648" s="2"/>
      <c r="O648" s="2"/>
      <c r="P648" s="2"/>
      <c r="Q648" s="2"/>
      <c r="R648" s="2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"/>
      <c r="N649" s="2"/>
      <c r="O649" s="2"/>
      <c r="P649" s="2"/>
      <c r="Q649" s="2"/>
      <c r="R649" s="2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"/>
      <c r="N650" s="2"/>
      <c r="O650" s="2"/>
      <c r="P650" s="2"/>
      <c r="Q650" s="2"/>
      <c r="R650" s="2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"/>
      <c r="N651" s="2"/>
      <c r="O651" s="2"/>
      <c r="P651" s="2"/>
      <c r="Q651" s="2"/>
      <c r="R651" s="2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"/>
      <c r="N652" s="2"/>
      <c r="O652" s="2"/>
      <c r="P652" s="2"/>
      <c r="Q652" s="2"/>
      <c r="R652" s="2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"/>
      <c r="N653" s="2"/>
      <c r="O653" s="2"/>
      <c r="P653" s="2"/>
      <c r="Q653" s="2"/>
      <c r="R653" s="2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"/>
      <c r="N654" s="2"/>
      <c r="O654" s="2"/>
      <c r="P654" s="2"/>
      <c r="Q654" s="2"/>
      <c r="R654" s="2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"/>
      <c r="N655" s="2"/>
      <c r="O655" s="2"/>
      <c r="P655" s="2"/>
      <c r="Q655" s="2"/>
      <c r="R655" s="2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"/>
      <c r="N656" s="2"/>
      <c r="O656" s="2"/>
      <c r="P656" s="2"/>
      <c r="Q656" s="2"/>
      <c r="R656" s="2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"/>
      <c r="N657" s="2"/>
      <c r="O657" s="2"/>
      <c r="P657" s="2"/>
      <c r="Q657" s="2"/>
      <c r="R657" s="2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"/>
      <c r="N658" s="2"/>
      <c r="O658" s="2"/>
      <c r="P658" s="2"/>
      <c r="Q658" s="2"/>
      <c r="R658" s="2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"/>
      <c r="N659" s="2"/>
      <c r="O659" s="2"/>
      <c r="P659" s="2"/>
      <c r="Q659" s="2"/>
      <c r="R659" s="2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"/>
      <c r="N660" s="2"/>
      <c r="O660" s="2"/>
      <c r="P660" s="2"/>
      <c r="Q660" s="2"/>
      <c r="R660" s="2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"/>
      <c r="N661" s="2"/>
      <c r="O661" s="2"/>
      <c r="P661" s="2"/>
      <c r="Q661" s="2"/>
      <c r="R661" s="2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"/>
      <c r="N662" s="2"/>
      <c r="O662" s="2"/>
      <c r="P662" s="2"/>
      <c r="Q662" s="2"/>
      <c r="R662" s="2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"/>
      <c r="N663" s="2"/>
      <c r="O663" s="2"/>
      <c r="P663" s="2"/>
      <c r="Q663" s="2"/>
      <c r="R663" s="2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"/>
      <c r="N664" s="2"/>
      <c r="O664" s="2"/>
      <c r="P664" s="2"/>
      <c r="Q664" s="2"/>
      <c r="R664" s="2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"/>
      <c r="N665" s="2"/>
      <c r="O665" s="2"/>
      <c r="P665" s="2"/>
      <c r="Q665" s="2"/>
      <c r="R665" s="2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"/>
      <c r="N666" s="2"/>
      <c r="O666" s="2"/>
      <c r="P666" s="2"/>
      <c r="Q666" s="2"/>
      <c r="R666" s="2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"/>
      <c r="N667" s="2"/>
      <c r="O667" s="2"/>
      <c r="P667" s="2"/>
      <c r="Q667" s="2"/>
      <c r="R667" s="2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"/>
      <c r="N668" s="2"/>
      <c r="O668" s="2"/>
      <c r="P668" s="2"/>
      <c r="Q668" s="2"/>
      <c r="R668" s="2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"/>
      <c r="N669" s="2"/>
      <c r="O669" s="2"/>
      <c r="P669" s="2"/>
      <c r="Q669" s="2"/>
      <c r="R669" s="2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"/>
      <c r="N670" s="2"/>
      <c r="O670" s="2"/>
      <c r="P670" s="2"/>
      <c r="Q670" s="2"/>
      <c r="R670" s="2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"/>
      <c r="N671" s="2"/>
      <c r="O671" s="2"/>
      <c r="P671" s="2"/>
      <c r="Q671" s="2"/>
      <c r="R671" s="2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"/>
      <c r="N672" s="2"/>
      <c r="O672" s="2"/>
      <c r="P672" s="2"/>
      <c r="Q672" s="2"/>
      <c r="R672" s="2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"/>
      <c r="N673" s="2"/>
      <c r="O673" s="2"/>
      <c r="P673" s="2"/>
      <c r="Q673" s="2"/>
      <c r="R673" s="2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"/>
      <c r="N674" s="2"/>
      <c r="O674" s="2"/>
      <c r="P674" s="2"/>
      <c r="Q674" s="2"/>
      <c r="R674" s="2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"/>
      <c r="N675" s="2"/>
      <c r="O675" s="2"/>
      <c r="P675" s="2"/>
      <c r="Q675" s="2"/>
      <c r="R675" s="2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"/>
      <c r="N676" s="2"/>
      <c r="O676" s="2"/>
      <c r="P676" s="2"/>
      <c r="Q676" s="2"/>
      <c r="R676" s="2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"/>
      <c r="N677" s="2"/>
      <c r="O677" s="2"/>
      <c r="P677" s="2"/>
      <c r="Q677" s="2"/>
      <c r="R677" s="2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"/>
      <c r="N678" s="2"/>
      <c r="O678" s="2"/>
      <c r="P678" s="2"/>
      <c r="Q678" s="2"/>
      <c r="R678" s="2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"/>
      <c r="N679" s="2"/>
      <c r="O679" s="2"/>
      <c r="P679" s="2"/>
      <c r="Q679" s="2"/>
      <c r="R679" s="2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"/>
      <c r="N680" s="2"/>
      <c r="O680" s="2"/>
      <c r="P680" s="2"/>
      <c r="Q680" s="2"/>
      <c r="R680" s="2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"/>
      <c r="N681" s="2"/>
      <c r="O681" s="2"/>
      <c r="P681" s="2"/>
      <c r="Q681" s="2"/>
      <c r="R681" s="2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"/>
      <c r="N682" s="2"/>
      <c r="O682" s="2"/>
      <c r="P682" s="2"/>
      <c r="Q682" s="2"/>
      <c r="R682" s="2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"/>
      <c r="N683" s="2"/>
      <c r="O683" s="2"/>
      <c r="P683" s="2"/>
      <c r="Q683" s="2"/>
      <c r="R683" s="2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"/>
      <c r="N684" s="2"/>
      <c r="O684" s="2"/>
      <c r="P684" s="2"/>
      <c r="Q684" s="2"/>
      <c r="R684" s="2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"/>
      <c r="N685" s="2"/>
      <c r="O685" s="2"/>
      <c r="P685" s="2"/>
      <c r="Q685" s="2"/>
      <c r="R685" s="2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"/>
      <c r="N686" s="2"/>
      <c r="O686" s="2"/>
      <c r="P686" s="2"/>
      <c r="Q686" s="2"/>
      <c r="R686" s="2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"/>
      <c r="N687" s="2"/>
      <c r="O687" s="2"/>
      <c r="P687" s="2"/>
      <c r="Q687" s="2"/>
      <c r="R687" s="2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"/>
      <c r="N688" s="2"/>
      <c r="O688" s="2"/>
      <c r="P688" s="2"/>
      <c r="Q688" s="2"/>
      <c r="R688" s="2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"/>
      <c r="N689" s="2"/>
      <c r="O689" s="2"/>
      <c r="P689" s="2"/>
      <c r="Q689" s="2"/>
      <c r="R689" s="2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"/>
      <c r="N690" s="2"/>
      <c r="O690" s="2"/>
      <c r="P690" s="2"/>
      <c r="Q690" s="2"/>
      <c r="R690" s="2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"/>
      <c r="N691" s="2"/>
      <c r="O691" s="2"/>
      <c r="P691" s="2"/>
      <c r="Q691" s="2"/>
      <c r="R691" s="2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"/>
      <c r="N692" s="2"/>
      <c r="O692" s="2"/>
      <c r="P692" s="2"/>
      <c r="Q692" s="2"/>
      <c r="R692" s="2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"/>
      <c r="N693" s="2"/>
      <c r="O693" s="2"/>
      <c r="P693" s="2"/>
      <c r="Q693" s="2"/>
      <c r="R693" s="2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"/>
      <c r="N694" s="2"/>
      <c r="O694" s="2"/>
      <c r="P694" s="2"/>
      <c r="Q694" s="2"/>
      <c r="R694" s="2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"/>
      <c r="N695" s="2"/>
      <c r="O695" s="2"/>
      <c r="P695" s="2"/>
      <c r="Q695" s="2"/>
      <c r="R695" s="2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"/>
      <c r="N696" s="2"/>
      <c r="O696" s="2"/>
      <c r="P696" s="2"/>
      <c r="Q696" s="2"/>
      <c r="R696" s="2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"/>
      <c r="N697" s="2"/>
      <c r="O697" s="2"/>
      <c r="P697" s="2"/>
      <c r="Q697" s="2"/>
      <c r="R697" s="2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"/>
      <c r="N698" s="2"/>
      <c r="O698" s="2"/>
      <c r="P698" s="2"/>
      <c r="Q698" s="2"/>
      <c r="R698" s="2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"/>
      <c r="N699" s="2"/>
      <c r="O699" s="2"/>
      <c r="P699" s="2"/>
      <c r="Q699" s="2"/>
      <c r="R699" s="2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"/>
      <c r="N700" s="2"/>
      <c r="O700" s="2"/>
      <c r="P700" s="2"/>
      <c r="Q700" s="2"/>
      <c r="R700" s="2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"/>
      <c r="N701" s="2"/>
      <c r="O701" s="2"/>
      <c r="P701" s="2"/>
      <c r="Q701" s="2"/>
      <c r="R701" s="2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"/>
      <c r="N702" s="2"/>
      <c r="O702" s="2"/>
      <c r="P702" s="2"/>
      <c r="Q702" s="2"/>
      <c r="R702" s="2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"/>
      <c r="N703" s="2"/>
      <c r="O703" s="2"/>
      <c r="P703" s="2"/>
      <c r="Q703" s="2"/>
      <c r="R703" s="2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"/>
      <c r="N704" s="2"/>
      <c r="O704" s="2"/>
      <c r="P704" s="2"/>
      <c r="Q704" s="2"/>
      <c r="R704" s="2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"/>
      <c r="N705" s="2"/>
      <c r="O705" s="2"/>
      <c r="P705" s="2"/>
      <c r="Q705" s="2"/>
      <c r="R705" s="2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"/>
      <c r="N706" s="2"/>
      <c r="O706" s="2"/>
      <c r="P706" s="2"/>
      <c r="Q706" s="2"/>
      <c r="R706" s="2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"/>
      <c r="N707" s="2"/>
      <c r="O707" s="2"/>
      <c r="P707" s="2"/>
      <c r="Q707" s="2"/>
      <c r="R707" s="2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"/>
      <c r="N708" s="2"/>
      <c r="O708" s="2"/>
      <c r="P708" s="2"/>
      <c r="Q708" s="2"/>
      <c r="R708" s="2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"/>
      <c r="N709" s="2"/>
      <c r="O709" s="2"/>
      <c r="P709" s="2"/>
      <c r="Q709" s="2"/>
      <c r="R709" s="2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"/>
      <c r="N710" s="2"/>
      <c r="O710" s="2"/>
      <c r="P710" s="2"/>
      <c r="Q710" s="2"/>
      <c r="R710" s="2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"/>
      <c r="N711" s="2"/>
      <c r="O711" s="2"/>
      <c r="P711" s="2"/>
      <c r="Q711" s="2"/>
      <c r="R711" s="2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"/>
      <c r="N712" s="2"/>
      <c r="O712" s="2"/>
      <c r="P712" s="2"/>
      <c r="Q712" s="2"/>
      <c r="R712" s="2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"/>
      <c r="N713" s="2"/>
      <c r="O713" s="2"/>
      <c r="P713" s="2"/>
      <c r="Q713" s="2"/>
      <c r="R713" s="2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"/>
      <c r="N714" s="2"/>
      <c r="O714" s="2"/>
      <c r="P714" s="2"/>
      <c r="Q714" s="2"/>
      <c r="R714" s="2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"/>
      <c r="N715" s="2"/>
      <c r="O715" s="2"/>
      <c r="P715" s="2"/>
      <c r="Q715" s="2"/>
      <c r="R715" s="2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"/>
      <c r="N716" s="2"/>
      <c r="O716" s="2"/>
      <c r="P716" s="2"/>
      <c r="Q716" s="2"/>
      <c r="R716" s="2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"/>
      <c r="N717" s="2"/>
      <c r="O717" s="2"/>
      <c r="P717" s="2"/>
      <c r="Q717" s="2"/>
      <c r="R717" s="2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"/>
      <c r="N718" s="2"/>
      <c r="O718" s="2"/>
      <c r="P718" s="2"/>
      <c r="Q718" s="2"/>
      <c r="R718" s="2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"/>
      <c r="N719" s="2"/>
      <c r="O719" s="2"/>
      <c r="P719" s="2"/>
      <c r="Q719" s="2"/>
      <c r="R719" s="2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"/>
      <c r="N720" s="2"/>
      <c r="O720" s="2"/>
      <c r="P720" s="2"/>
      <c r="Q720" s="2"/>
      <c r="R720" s="2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"/>
      <c r="N721" s="2"/>
      <c r="O721" s="2"/>
      <c r="P721" s="2"/>
      <c r="Q721" s="2"/>
      <c r="R721" s="2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"/>
      <c r="N722" s="2"/>
      <c r="O722" s="2"/>
      <c r="P722" s="2"/>
      <c r="Q722" s="2"/>
      <c r="R722" s="2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"/>
      <c r="N723" s="2"/>
      <c r="O723" s="2"/>
      <c r="P723" s="2"/>
      <c r="Q723" s="2"/>
      <c r="R723" s="2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"/>
      <c r="N724" s="2"/>
      <c r="O724" s="2"/>
      <c r="P724" s="2"/>
      <c r="Q724" s="2"/>
      <c r="R724" s="2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"/>
      <c r="N725" s="2"/>
      <c r="O725" s="2"/>
      <c r="P725" s="2"/>
      <c r="Q725" s="2"/>
      <c r="R725" s="2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"/>
      <c r="N726" s="2"/>
      <c r="O726" s="2"/>
      <c r="P726" s="2"/>
      <c r="Q726" s="2"/>
      <c r="R726" s="2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"/>
      <c r="N727" s="2"/>
      <c r="O727" s="2"/>
      <c r="P727" s="2"/>
      <c r="Q727" s="2"/>
      <c r="R727" s="2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"/>
      <c r="N728" s="2"/>
      <c r="O728" s="2"/>
      <c r="P728" s="2"/>
      <c r="Q728" s="2"/>
      <c r="R728" s="2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"/>
      <c r="N729" s="2"/>
      <c r="O729" s="2"/>
      <c r="P729" s="2"/>
      <c r="Q729" s="2"/>
      <c r="R729" s="2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"/>
      <c r="N730" s="2"/>
      <c r="O730" s="2"/>
      <c r="P730" s="2"/>
      <c r="Q730" s="2"/>
      <c r="R730" s="2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"/>
      <c r="N731" s="2"/>
      <c r="O731" s="2"/>
      <c r="P731" s="2"/>
      <c r="Q731" s="2"/>
      <c r="R731" s="2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"/>
      <c r="N732" s="2"/>
      <c r="O732" s="2"/>
      <c r="P732" s="2"/>
      <c r="Q732" s="2"/>
      <c r="R732" s="2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"/>
      <c r="N733" s="2"/>
      <c r="O733" s="2"/>
      <c r="P733" s="2"/>
      <c r="Q733" s="2"/>
      <c r="R733" s="2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"/>
      <c r="N734" s="2"/>
      <c r="O734" s="2"/>
      <c r="P734" s="2"/>
      <c r="Q734" s="2"/>
      <c r="R734" s="2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"/>
      <c r="N735" s="2"/>
      <c r="O735" s="2"/>
      <c r="P735" s="2"/>
      <c r="Q735" s="2"/>
      <c r="R735" s="2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"/>
      <c r="N736" s="2"/>
      <c r="O736" s="2"/>
      <c r="P736" s="2"/>
      <c r="Q736" s="2"/>
      <c r="R736" s="2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"/>
      <c r="N737" s="2"/>
      <c r="O737" s="2"/>
      <c r="P737" s="2"/>
      <c r="Q737" s="2"/>
      <c r="R737" s="2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"/>
      <c r="N738" s="2"/>
      <c r="O738" s="2"/>
      <c r="P738" s="2"/>
      <c r="Q738" s="2"/>
      <c r="R738" s="2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"/>
      <c r="N739" s="2"/>
      <c r="O739" s="2"/>
      <c r="P739" s="2"/>
      <c r="Q739" s="2"/>
      <c r="R739" s="2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"/>
      <c r="N740" s="2"/>
      <c r="O740" s="2"/>
      <c r="P740" s="2"/>
      <c r="Q740" s="2"/>
      <c r="R740" s="2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"/>
      <c r="N741" s="2"/>
      <c r="O741" s="2"/>
      <c r="P741" s="2"/>
      <c r="Q741" s="2"/>
      <c r="R741" s="2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"/>
      <c r="N742" s="2"/>
      <c r="O742" s="2"/>
      <c r="P742" s="2"/>
      <c r="Q742" s="2"/>
      <c r="R742" s="2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"/>
      <c r="N743" s="2"/>
      <c r="O743" s="2"/>
      <c r="P743" s="2"/>
      <c r="Q743" s="2"/>
      <c r="R743" s="2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"/>
      <c r="N744" s="2"/>
      <c r="O744" s="2"/>
      <c r="P744" s="2"/>
      <c r="Q744" s="2"/>
      <c r="R744" s="2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"/>
      <c r="N745" s="2"/>
      <c r="O745" s="2"/>
      <c r="P745" s="2"/>
      <c r="Q745" s="2"/>
      <c r="R745" s="2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"/>
      <c r="N746" s="2"/>
      <c r="O746" s="2"/>
      <c r="P746" s="2"/>
      <c r="Q746" s="2"/>
      <c r="R746" s="2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"/>
      <c r="N747" s="2"/>
      <c r="O747" s="2"/>
      <c r="P747" s="2"/>
      <c r="Q747" s="2"/>
      <c r="R747" s="2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"/>
      <c r="N748" s="2"/>
      <c r="O748" s="2"/>
      <c r="P748" s="2"/>
      <c r="Q748" s="2"/>
      <c r="R748" s="2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"/>
      <c r="N749" s="2"/>
      <c r="O749" s="2"/>
      <c r="P749" s="2"/>
      <c r="Q749" s="2"/>
      <c r="R749" s="2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"/>
      <c r="N750" s="2"/>
      <c r="O750" s="2"/>
      <c r="P750" s="2"/>
      <c r="Q750" s="2"/>
      <c r="R750" s="2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"/>
      <c r="N751" s="2"/>
      <c r="O751" s="2"/>
      <c r="P751" s="2"/>
      <c r="Q751" s="2"/>
      <c r="R751" s="2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"/>
      <c r="N752" s="2"/>
      <c r="O752" s="2"/>
      <c r="P752" s="2"/>
      <c r="Q752" s="2"/>
      <c r="R752" s="2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"/>
      <c r="N753" s="2"/>
      <c r="O753" s="2"/>
      <c r="P753" s="2"/>
      <c r="Q753" s="2"/>
      <c r="R753" s="2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"/>
      <c r="N754" s="2"/>
      <c r="O754" s="2"/>
      <c r="P754" s="2"/>
      <c r="Q754" s="2"/>
      <c r="R754" s="2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"/>
      <c r="N755" s="2"/>
      <c r="O755" s="2"/>
      <c r="P755" s="2"/>
      <c r="Q755" s="2"/>
      <c r="R755" s="2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"/>
      <c r="N756" s="2"/>
      <c r="O756" s="2"/>
      <c r="P756" s="2"/>
      <c r="Q756" s="2"/>
      <c r="R756" s="2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"/>
      <c r="N757" s="2"/>
      <c r="O757" s="2"/>
      <c r="P757" s="2"/>
      <c r="Q757" s="2"/>
      <c r="R757" s="2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"/>
      <c r="N758" s="2"/>
      <c r="O758" s="2"/>
      <c r="P758" s="2"/>
      <c r="Q758" s="2"/>
      <c r="R758" s="2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"/>
      <c r="N759" s="2"/>
      <c r="O759" s="2"/>
      <c r="P759" s="2"/>
      <c r="Q759" s="2"/>
      <c r="R759" s="2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"/>
      <c r="N760" s="2"/>
      <c r="O760" s="2"/>
      <c r="P760" s="2"/>
      <c r="Q760" s="2"/>
      <c r="R760" s="2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"/>
      <c r="N761" s="2"/>
      <c r="O761" s="2"/>
      <c r="P761" s="2"/>
      <c r="Q761" s="2"/>
      <c r="R761" s="2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"/>
      <c r="N762" s="2"/>
      <c r="O762" s="2"/>
      <c r="P762" s="2"/>
      <c r="Q762" s="2"/>
      <c r="R762" s="2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"/>
      <c r="N763" s="2"/>
      <c r="O763" s="2"/>
      <c r="P763" s="2"/>
      <c r="Q763" s="2"/>
      <c r="R763" s="2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"/>
      <c r="N764" s="2"/>
      <c r="O764" s="2"/>
      <c r="P764" s="2"/>
      <c r="Q764" s="2"/>
      <c r="R764" s="2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"/>
      <c r="N765" s="2"/>
      <c r="O765" s="2"/>
      <c r="P765" s="2"/>
      <c r="Q765" s="2"/>
      <c r="R765" s="2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"/>
      <c r="N766" s="2"/>
      <c r="O766" s="2"/>
      <c r="P766" s="2"/>
      <c r="Q766" s="2"/>
      <c r="R766" s="2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"/>
      <c r="N767" s="2"/>
      <c r="O767" s="2"/>
      <c r="P767" s="2"/>
      <c r="Q767" s="2"/>
      <c r="R767" s="2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"/>
      <c r="N768" s="2"/>
      <c r="O768" s="2"/>
      <c r="P768" s="2"/>
      <c r="Q768" s="2"/>
      <c r="R768" s="2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"/>
      <c r="N769" s="2"/>
      <c r="O769" s="2"/>
      <c r="P769" s="2"/>
      <c r="Q769" s="2"/>
      <c r="R769" s="2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"/>
      <c r="N770" s="2"/>
      <c r="O770" s="2"/>
      <c r="P770" s="2"/>
      <c r="Q770" s="2"/>
      <c r="R770" s="2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"/>
      <c r="N771" s="2"/>
      <c r="O771" s="2"/>
      <c r="P771" s="2"/>
      <c r="Q771" s="2"/>
      <c r="R771" s="2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"/>
      <c r="N772" s="2"/>
      <c r="O772" s="2"/>
      <c r="P772" s="2"/>
      <c r="Q772" s="2"/>
      <c r="R772" s="2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"/>
      <c r="N773" s="2"/>
      <c r="O773" s="2"/>
      <c r="P773" s="2"/>
      <c r="Q773" s="2"/>
      <c r="R773" s="2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"/>
      <c r="N774" s="2"/>
      <c r="O774" s="2"/>
      <c r="P774" s="2"/>
      <c r="Q774" s="2"/>
      <c r="R774" s="2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"/>
      <c r="N775" s="2"/>
      <c r="O775" s="2"/>
      <c r="P775" s="2"/>
      <c r="Q775" s="2"/>
      <c r="R775" s="2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"/>
      <c r="N776" s="2"/>
      <c r="O776" s="2"/>
      <c r="P776" s="2"/>
      <c r="Q776" s="2"/>
      <c r="R776" s="2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"/>
      <c r="N777" s="2"/>
      <c r="O777" s="2"/>
      <c r="P777" s="2"/>
      <c r="Q777" s="2"/>
      <c r="R777" s="2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"/>
      <c r="N778" s="2"/>
      <c r="O778" s="2"/>
      <c r="P778" s="2"/>
      <c r="Q778" s="2"/>
      <c r="R778" s="2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"/>
      <c r="N779" s="2"/>
      <c r="O779" s="2"/>
      <c r="P779" s="2"/>
      <c r="Q779" s="2"/>
      <c r="R779" s="2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"/>
      <c r="N780" s="2"/>
      <c r="O780" s="2"/>
      <c r="P780" s="2"/>
      <c r="Q780" s="2"/>
      <c r="R780" s="2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"/>
      <c r="N781" s="2"/>
      <c r="O781" s="2"/>
      <c r="P781" s="2"/>
      <c r="Q781" s="2"/>
      <c r="R781" s="2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"/>
      <c r="N782" s="2"/>
      <c r="O782" s="2"/>
      <c r="P782" s="2"/>
      <c r="Q782" s="2"/>
      <c r="R782" s="2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"/>
      <c r="N783" s="2"/>
      <c r="O783" s="2"/>
      <c r="P783" s="2"/>
      <c r="Q783" s="2"/>
      <c r="R783" s="2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"/>
      <c r="N784" s="2"/>
      <c r="O784" s="2"/>
      <c r="P784" s="2"/>
      <c r="Q784" s="2"/>
      <c r="R784" s="2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"/>
      <c r="N785" s="2"/>
      <c r="O785" s="2"/>
      <c r="P785" s="2"/>
      <c r="Q785" s="2"/>
      <c r="R785" s="2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"/>
      <c r="N786" s="2"/>
      <c r="O786" s="2"/>
      <c r="P786" s="2"/>
      <c r="Q786" s="2"/>
      <c r="R786" s="2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"/>
      <c r="N787" s="2"/>
      <c r="O787" s="2"/>
      <c r="P787" s="2"/>
      <c r="Q787" s="2"/>
      <c r="R787" s="2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"/>
      <c r="N788" s="2"/>
      <c r="O788" s="2"/>
      <c r="P788" s="2"/>
      <c r="Q788" s="2"/>
      <c r="R788" s="2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"/>
      <c r="N789" s="2"/>
      <c r="O789" s="2"/>
      <c r="P789" s="2"/>
      <c r="Q789" s="2"/>
      <c r="R789" s="2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"/>
      <c r="N790" s="2"/>
      <c r="O790" s="2"/>
      <c r="P790" s="2"/>
      <c r="Q790" s="2"/>
      <c r="R790" s="2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"/>
      <c r="N791" s="2"/>
      <c r="O791" s="2"/>
      <c r="P791" s="2"/>
      <c r="Q791" s="2"/>
      <c r="R791" s="2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"/>
      <c r="N792" s="2"/>
      <c r="O792" s="2"/>
      <c r="P792" s="2"/>
      <c r="Q792" s="2"/>
      <c r="R792" s="2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"/>
      <c r="N793" s="2"/>
      <c r="O793" s="2"/>
      <c r="P793" s="2"/>
      <c r="Q793" s="2"/>
      <c r="R793" s="2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"/>
      <c r="N794" s="2"/>
      <c r="O794" s="2"/>
      <c r="P794" s="2"/>
      <c r="Q794" s="2"/>
      <c r="R794" s="2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"/>
      <c r="N795" s="2"/>
      <c r="O795" s="2"/>
      <c r="P795" s="2"/>
      <c r="Q795" s="2"/>
      <c r="R795" s="2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"/>
      <c r="N796" s="2"/>
      <c r="O796" s="2"/>
      <c r="P796" s="2"/>
      <c r="Q796" s="2"/>
      <c r="R796" s="2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"/>
      <c r="N797" s="2"/>
      <c r="O797" s="2"/>
      <c r="P797" s="2"/>
      <c r="Q797" s="2"/>
      <c r="R797" s="2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"/>
      <c r="N798" s="2"/>
      <c r="O798" s="2"/>
      <c r="P798" s="2"/>
      <c r="Q798" s="2"/>
      <c r="R798" s="2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"/>
      <c r="N799" s="2"/>
      <c r="O799" s="2"/>
      <c r="P799" s="2"/>
      <c r="Q799" s="2"/>
      <c r="R799" s="2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"/>
      <c r="N800" s="2"/>
      <c r="O800" s="2"/>
      <c r="P800" s="2"/>
      <c r="Q800" s="2"/>
      <c r="R800" s="2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"/>
      <c r="N801" s="2"/>
      <c r="O801" s="2"/>
      <c r="P801" s="2"/>
      <c r="Q801" s="2"/>
      <c r="R801" s="2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"/>
      <c r="N802" s="2"/>
      <c r="O802" s="2"/>
      <c r="P802" s="2"/>
      <c r="Q802" s="2"/>
      <c r="R802" s="2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"/>
      <c r="N803" s="2"/>
      <c r="O803" s="2"/>
      <c r="P803" s="2"/>
      <c r="Q803" s="2"/>
      <c r="R803" s="2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"/>
      <c r="N804" s="2"/>
      <c r="O804" s="2"/>
      <c r="P804" s="2"/>
      <c r="Q804" s="2"/>
      <c r="R804" s="2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"/>
      <c r="N805" s="2"/>
      <c r="O805" s="2"/>
      <c r="P805" s="2"/>
      <c r="Q805" s="2"/>
      <c r="R805" s="2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"/>
      <c r="N806" s="2"/>
      <c r="O806" s="2"/>
      <c r="P806" s="2"/>
      <c r="Q806" s="2"/>
      <c r="R806" s="2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"/>
      <c r="N807" s="2"/>
      <c r="O807" s="2"/>
      <c r="P807" s="2"/>
      <c r="Q807" s="2"/>
      <c r="R807" s="2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"/>
      <c r="N808" s="2"/>
      <c r="O808" s="2"/>
      <c r="P808" s="2"/>
      <c r="Q808" s="2"/>
      <c r="R808" s="2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"/>
      <c r="N809" s="2"/>
      <c r="O809" s="2"/>
      <c r="P809" s="2"/>
      <c r="Q809" s="2"/>
      <c r="R809" s="2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"/>
      <c r="N810" s="2"/>
      <c r="O810" s="2"/>
      <c r="P810" s="2"/>
      <c r="Q810" s="2"/>
      <c r="R810" s="2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"/>
      <c r="N811" s="2"/>
      <c r="O811" s="2"/>
      <c r="P811" s="2"/>
      <c r="Q811" s="2"/>
      <c r="R811" s="2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"/>
      <c r="N812" s="2"/>
      <c r="O812" s="2"/>
      <c r="P812" s="2"/>
      <c r="Q812" s="2"/>
      <c r="R812" s="2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"/>
      <c r="N813" s="2"/>
      <c r="O813" s="2"/>
      <c r="P813" s="2"/>
      <c r="Q813" s="2"/>
      <c r="R813" s="2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"/>
      <c r="N814" s="2"/>
      <c r="O814" s="2"/>
      <c r="P814" s="2"/>
      <c r="Q814" s="2"/>
      <c r="R814" s="2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"/>
      <c r="N815" s="2"/>
      <c r="O815" s="2"/>
      <c r="P815" s="2"/>
      <c r="Q815" s="2"/>
      <c r="R815" s="2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"/>
      <c r="N816" s="2"/>
      <c r="O816" s="2"/>
      <c r="P816" s="2"/>
      <c r="Q816" s="2"/>
      <c r="R816" s="2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"/>
      <c r="N817" s="2"/>
      <c r="O817" s="2"/>
      <c r="P817" s="2"/>
      <c r="Q817" s="2"/>
      <c r="R817" s="2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"/>
      <c r="N818" s="2"/>
      <c r="O818" s="2"/>
      <c r="P818" s="2"/>
      <c r="Q818" s="2"/>
      <c r="R818" s="2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"/>
      <c r="N819" s="2"/>
      <c r="O819" s="2"/>
      <c r="P819" s="2"/>
      <c r="Q819" s="2"/>
      <c r="R819" s="2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"/>
      <c r="N820" s="2"/>
      <c r="O820" s="2"/>
      <c r="P820" s="2"/>
      <c r="Q820" s="2"/>
      <c r="R820" s="2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"/>
      <c r="N821" s="2"/>
      <c r="O821" s="2"/>
      <c r="P821" s="2"/>
      <c r="Q821" s="2"/>
      <c r="R821" s="2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"/>
      <c r="N822" s="2"/>
      <c r="O822" s="2"/>
      <c r="P822" s="2"/>
      <c r="Q822" s="2"/>
      <c r="R822" s="2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"/>
      <c r="N823" s="2"/>
      <c r="O823" s="2"/>
      <c r="P823" s="2"/>
      <c r="Q823" s="2"/>
      <c r="R823" s="2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"/>
      <c r="N824" s="2"/>
      <c r="O824" s="2"/>
      <c r="P824" s="2"/>
      <c r="Q824" s="2"/>
      <c r="R824" s="2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"/>
      <c r="N825" s="2"/>
      <c r="O825" s="2"/>
      <c r="P825" s="2"/>
      <c r="Q825" s="2"/>
      <c r="R825" s="2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"/>
      <c r="N826" s="2"/>
      <c r="O826" s="2"/>
      <c r="P826" s="2"/>
      <c r="Q826" s="2"/>
      <c r="R826" s="2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"/>
      <c r="N827" s="2"/>
      <c r="O827" s="2"/>
      <c r="P827" s="2"/>
      <c r="Q827" s="2"/>
      <c r="R827" s="2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"/>
      <c r="N828" s="2"/>
      <c r="O828" s="2"/>
      <c r="P828" s="2"/>
      <c r="Q828" s="2"/>
      <c r="R828" s="2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"/>
      <c r="N829" s="2"/>
      <c r="O829" s="2"/>
      <c r="P829" s="2"/>
      <c r="Q829" s="2"/>
      <c r="R829" s="2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"/>
      <c r="N830" s="2"/>
      <c r="O830" s="2"/>
      <c r="P830" s="2"/>
      <c r="Q830" s="2"/>
      <c r="R830" s="2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"/>
      <c r="N831" s="2"/>
      <c r="O831" s="2"/>
      <c r="P831" s="2"/>
      <c r="Q831" s="2"/>
      <c r="R831" s="2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"/>
      <c r="N832" s="2"/>
      <c r="O832" s="2"/>
      <c r="P832" s="2"/>
      <c r="Q832" s="2"/>
      <c r="R832" s="2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"/>
      <c r="N833" s="2"/>
      <c r="O833" s="2"/>
      <c r="P833" s="2"/>
      <c r="Q833" s="2"/>
      <c r="R833" s="2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"/>
      <c r="N834" s="2"/>
      <c r="O834" s="2"/>
      <c r="P834" s="2"/>
      <c r="Q834" s="2"/>
      <c r="R834" s="2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"/>
      <c r="N835" s="2"/>
      <c r="O835" s="2"/>
      <c r="P835" s="2"/>
      <c r="Q835" s="2"/>
      <c r="R835" s="2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"/>
      <c r="N836" s="2"/>
      <c r="O836" s="2"/>
      <c r="P836" s="2"/>
      <c r="Q836" s="2"/>
      <c r="R836" s="2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"/>
      <c r="N837" s="2"/>
      <c r="O837" s="2"/>
      <c r="P837" s="2"/>
      <c r="Q837" s="2"/>
      <c r="R837" s="2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"/>
      <c r="N838" s="2"/>
      <c r="O838" s="2"/>
      <c r="P838" s="2"/>
      <c r="Q838" s="2"/>
      <c r="R838" s="2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"/>
      <c r="N839" s="2"/>
      <c r="O839" s="2"/>
      <c r="P839" s="2"/>
      <c r="Q839" s="2"/>
      <c r="R839" s="2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"/>
      <c r="N840" s="2"/>
      <c r="O840" s="2"/>
      <c r="P840" s="2"/>
      <c r="Q840" s="2"/>
      <c r="R840" s="2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"/>
      <c r="N841" s="2"/>
      <c r="O841" s="2"/>
      <c r="P841" s="2"/>
      <c r="Q841" s="2"/>
      <c r="R841" s="2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"/>
      <c r="N842" s="2"/>
      <c r="O842" s="2"/>
      <c r="P842" s="2"/>
      <c r="Q842" s="2"/>
      <c r="R842" s="2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"/>
      <c r="N843" s="2"/>
      <c r="O843" s="2"/>
      <c r="P843" s="2"/>
      <c r="Q843" s="2"/>
      <c r="R843" s="2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"/>
      <c r="N844" s="2"/>
      <c r="O844" s="2"/>
      <c r="P844" s="2"/>
      <c r="Q844" s="2"/>
      <c r="R844" s="2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"/>
      <c r="N845" s="2"/>
      <c r="O845" s="2"/>
      <c r="P845" s="2"/>
      <c r="Q845" s="2"/>
      <c r="R845" s="2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"/>
      <c r="N846" s="2"/>
      <c r="O846" s="2"/>
      <c r="P846" s="2"/>
      <c r="Q846" s="2"/>
      <c r="R846" s="2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"/>
      <c r="N847" s="2"/>
      <c r="O847" s="2"/>
      <c r="P847" s="2"/>
      <c r="Q847" s="2"/>
      <c r="R847" s="2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"/>
      <c r="N848" s="2"/>
      <c r="O848" s="2"/>
      <c r="P848" s="2"/>
      <c r="Q848" s="2"/>
      <c r="R848" s="2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"/>
      <c r="N849" s="2"/>
      <c r="O849" s="2"/>
      <c r="P849" s="2"/>
      <c r="Q849" s="2"/>
      <c r="R849" s="2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"/>
      <c r="N850" s="2"/>
      <c r="O850" s="2"/>
      <c r="P850" s="2"/>
      <c r="Q850" s="2"/>
      <c r="R850" s="2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"/>
      <c r="N851" s="2"/>
      <c r="O851" s="2"/>
      <c r="P851" s="2"/>
      <c r="Q851" s="2"/>
      <c r="R851" s="2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"/>
      <c r="N852" s="2"/>
      <c r="O852" s="2"/>
      <c r="P852" s="2"/>
      <c r="Q852" s="2"/>
      <c r="R852" s="2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"/>
      <c r="N853" s="2"/>
      <c r="O853" s="2"/>
      <c r="P853" s="2"/>
      <c r="Q853" s="2"/>
      <c r="R853" s="2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"/>
      <c r="N854" s="2"/>
      <c r="O854" s="2"/>
      <c r="P854" s="2"/>
      <c r="Q854" s="2"/>
      <c r="R854" s="2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"/>
      <c r="N855" s="2"/>
      <c r="O855" s="2"/>
      <c r="P855" s="2"/>
      <c r="Q855" s="2"/>
      <c r="R855" s="2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"/>
      <c r="N856" s="2"/>
      <c r="O856" s="2"/>
      <c r="P856" s="2"/>
      <c r="Q856" s="2"/>
      <c r="R856" s="2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"/>
      <c r="N857" s="2"/>
      <c r="O857" s="2"/>
      <c r="P857" s="2"/>
      <c r="Q857" s="2"/>
      <c r="R857" s="2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"/>
      <c r="N858" s="2"/>
      <c r="O858" s="2"/>
      <c r="P858" s="2"/>
      <c r="Q858" s="2"/>
      <c r="R858" s="2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"/>
      <c r="N859" s="2"/>
      <c r="O859" s="2"/>
      <c r="P859" s="2"/>
      <c r="Q859" s="2"/>
      <c r="R859" s="2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"/>
      <c r="N860" s="2"/>
      <c r="O860" s="2"/>
      <c r="P860" s="2"/>
      <c r="Q860" s="2"/>
      <c r="R860" s="2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"/>
      <c r="N861" s="2"/>
      <c r="O861" s="2"/>
      <c r="P861" s="2"/>
      <c r="Q861" s="2"/>
      <c r="R861" s="2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"/>
      <c r="N862" s="2"/>
      <c r="O862" s="2"/>
      <c r="P862" s="2"/>
      <c r="Q862" s="2"/>
      <c r="R862" s="2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"/>
      <c r="N863" s="2"/>
      <c r="O863" s="2"/>
      <c r="P863" s="2"/>
      <c r="Q863" s="2"/>
      <c r="R863" s="2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"/>
      <c r="N864" s="2"/>
      <c r="O864" s="2"/>
      <c r="P864" s="2"/>
      <c r="Q864" s="2"/>
      <c r="R864" s="2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"/>
      <c r="N865" s="2"/>
      <c r="O865" s="2"/>
      <c r="P865" s="2"/>
      <c r="Q865" s="2"/>
      <c r="R865" s="2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"/>
      <c r="N866" s="2"/>
      <c r="O866" s="2"/>
      <c r="P866" s="2"/>
      <c r="Q866" s="2"/>
      <c r="R866" s="2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"/>
      <c r="N867" s="2"/>
      <c r="O867" s="2"/>
      <c r="P867" s="2"/>
      <c r="Q867" s="2"/>
      <c r="R867" s="2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"/>
      <c r="N868" s="2"/>
      <c r="O868" s="2"/>
      <c r="P868" s="2"/>
      <c r="Q868" s="2"/>
      <c r="R868" s="2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"/>
      <c r="N869" s="2"/>
      <c r="O869" s="2"/>
      <c r="P869" s="2"/>
      <c r="Q869" s="2"/>
      <c r="R869" s="2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"/>
      <c r="N870" s="2"/>
      <c r="O870" s="2"/>
      <c r="P870" s="2"/>
      <c r="Q870" s="2"/>
      <c r="R870" s="2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"/>
      <c r="N871" s="2"/>
      <c r="O871" s="2"/>
      <c r="P871" s="2"/>
      <c r="Q871" s="2"/>
      <c r="R871" s="2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"/>
      <c r="N872" s="2"/>
      <c r="O872" s="2"/>
      <c r="P872" s="2"/>
      <c r="Q872" s="2"/>
      <c r="R872" s="2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"/>
      <c r="N873" s="2"/>
      <c r="O873" s="2"/>
      <c r="P873" s="2"/>
      <c r="Q873" s="2"/>
      <c r="R873" s="2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"/>
      <c r="N874" s="2"/>
      <c r="O874" s="2"/>
      <c r="P874" s="2"/>
      <c r="Q874" s="2"/>
      <c r="R874" s="2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"/>
      <c r="N875" s="2"/>
      <c r="O875" s="2"/>
      <c r="P875" s="2"/>
      <c r="Q875" s="2"/>
      <c r="R875" s="2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"/>
      <c r="N876" s="2"/>
      <c r="O876" s="2"/>
      <c r="P876" s="2"/>
      <c r="Q876" s="2"/>
      <c r="R876" s="2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"/>
      <c r="N877" s="2"/>
      <c r="O877" s="2"/>
      <c r="P877" s="2"/>
      <c r="Q877" s="2"/>
      <c r="R877" s="2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"/>
      <c r="N878" s="2"/>
      <c r="O878" s="2"/>
      <c r="P878" s="2"/>
      <c r="Q878" s="2"/>
      <c r="R878" s="2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"/>
      <c r="N879" s="2"/>
      <c r="O879" s="2"/>
      <c r="P879" s="2"/>
      <c r="Q879" s="2"/>
      <c r="R879" s="2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"/>
      <c r="N880" s="2"/>
      <c r="O880" s="2"/>
      <c r="P880" s="2"/>
      <c r="Q880" s="2"/>
      <c r="R880" s="2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"/>
      <c r="N881" s="2"/>
      <c r="O881" s="2"/>
      <c r="P881" s="2"/>
      <c r="Q881" s="2"/>
      <c r="R881" s="2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"/>
      <c r="N882" s="2"/>
      <c r="O882" s="2"/>
      <c r="P882" s="2"/>
      <c r="Q882" s="2"/>
      <c r="R882" s="2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"/>
      <c r="N883" s="2"/>
      <c r="O883" s="2"/>
      <c r="P883" s="2"/>
      <c r="Q883" s="2"/>
      <c r="R883" s="2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"/>
      <c r="N884" s="2"/>
      <c r="O884" s="2"/>
      <c r="P884" s="2"/>
      <c r="Q884" s="2"/>
      <c r="R884" s="2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"/>
      <c r="N885" s="2"/>
      <c r="O885" s="2"/>
      <c r="P885" s="2"/>
      <c r="Q885" s="2"/>
      <c r="R885" s="2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"/>
      <c r="N886" s="2"/>
      <c r="O886" s="2"/>
      <c r="P886" s="2"/>
      <c r="Q886" s="2"/>
      <c r="R886" s="2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"/>
      <c r="N887" s="2"/>
      <c r="O887" s="2"/>
      <c r="P887" s="2"/>
      <c r="Q887" s="2"/>
      <c r="R887" s="2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"/>
      <c r="N888" s="2"/>
      <c r="O888" s="2"/>
      <c r="P888" s="2"/>
      <c r="Q888" s="2"/>
      <c r="R888" s="2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"/>
      <c r="N889" s="2"/>
      <c r="O889" s="2"/>
      <c r="P889" s="2"/>
      <c r="Q889" s="2"/>
      <c r="R889" s="2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"/>
      <c r="N890" s="2"/>
      <c r="O890" s="2"/>
      <c r="P890" s="2"/>
      <c r="Q890" s="2"/>
      <c r="R890" s="2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"/>
      <c r="N891" s="2"/>
      <c r="O891" s="2"/>
      <c r="P891" s="2"/>
      <c r="Q891" s="2"/>
      <c r="R891" s="2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"/>
      <c r="N892" s="2"/>
      <c r="O892" s="2"/>
      <c r="P892" s="2"/>
      <c r="Q892" s="2"/>
      <c r="R892" s="2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"/>
      <c r="N893" s="2"/>
      <c r="O893" s="2"/>
      <c r="P893" s="2"/>
      <c r="Q893" s="2"/>
      <c r="R893" s="2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"/>
      <c r="N894" s="2"/>
      <c r="O894" s="2"/>
      <c r="P894" s="2"/>
      <c r="Q894" s="2"/>
      <c r="R894" s="2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"/>
      <c r="N895" s="2"/>
      <c r="O895" s="2"/>
      <c r="P895" s="2"/>
      <c r="Q895" s="2"/>
      <c r="R895" s="2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"/>
      <c r="N896" s="2"/>
      <c r="O896" s="2"/>
      <c r="P896" s="2"/>
      <c r="Q896" s="2"/>
      <c r="R896" s="2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"/>
      <c r="N897" s="2"/>
      <c r="O897" s="2"/>
      <c r="P897" s="2"/>
      <c r="Q897" s="2"/>
      <c r="R897" s="2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"/>
      <c r="N898" s="2"/>
      <c r="O898" s="2"/>
      <c r="P898" s="2"/>
      <c r="Q898" s="2"/>
      <c r="R898" s="2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"/>
      <c r="N899" s="2"/>
      <c r="O899" s="2"/>
      <c r="P899" s="2"/>
      <c r="Q899" s="2"/>
      <c r="R899" s="2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"/>
      <c r="N900" s="2"/>
      <c r="O900" s="2"/>
      <c r="P900" s="2"/>
      <c r="Q900" s="2"/>
      <c r="R900" s="2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"/>
      <c r="N901" s="2"/>
      <c r="O901" s="2"/>
      <c r="P901" s="2"/>
      <c r="Q901" s="2"/>
      <c r="R901" s="2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"/>
      <c r="N902" s="2"/>
      <c r="O902" s="2"/>
      <c r="P902" s="2"/>
      <c r="Q902" s="2"/>
      <c r="R902" s="2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"/>
      <c r="N903" s="2"/>
      <c r="O903" s="2"/>
      <c r="P903" s="2"/>
      <c r="Q903" s="2"/>
      <c r="R903" s="2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"/>
      <c r="N904" s="2"/>
      <c r="O904" s="2"/>
      <c r="P904" s="2"/>
      <c r="Q904" s="2"/>
      <c r="R904" s="2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"/>
      <c r="N905" s="2"/>
      <c r="O905" s="2"/>
      <c r="P905" s="2"/>
      <c r="Q905" s="2"/>
      <c r="R905" s="2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"/>
      <c r="N906" s="2"/>
      <c r="O906" s="2"/>
      <c r="P906" s="2"/>
      <c r="Q906" s="2"/>
      <c r="R906" s="2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"/>
      <c r="N907" s="2"/>
      <c r="O907" s="2"/>
      <c r="P907" s="2"/>
      <c r="Q907" s="2"/>
      <c r="R907" s="2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"/>
      <c r="N908" s="2"/>
      <c r="O908" s="2"/>
      <c r="P908" s="2"/>
      <c r="Q908" s="2"/>
      <c r="R908" s="2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"/>
      <c r="N909" s="2"/>
      <c r="O909" s="2"/>
      <c r="P909" s="2"/>
      <c r="Q909" s="2"/>
      <c r="R909" s="2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"/>
      <c r="N910" s="2"/>
      <c r="O910" s="2"/>
      <c r="P910" s="2"/>
      <c r="Q910" s="2"/>
      <c r="R910" s="2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"/>
      <c r="N911" s="2"/>
      <c r="O911" s="2"/>
      <c r="P911" s="2"/>
      <c r="Q911" s="2"/>
      <c r="R911" s="2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"/>
      <c r="N912" s="2"/>
      <c r="O912" s="2"/>
      <c r="P912" s="2"/>
      <c r="Q912" s="2"/>
      <c r="R912" s="2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"/>
      <c r="N913" s="2"/>
      <c r="O913" s="2"/>
      <c r="P913" s="2"/>
      <c r="Q913" s="2"/>
      <c r="R913" s="2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"/>
      <c r="N914" s="2"/>
      <c r="O914" s="2"/>
      <c r="P914" s="2"/>
      <c r="Q914" s="2"/>
      <c r="R914" s="2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"/>
      <c r="N915" s="2"/>
      <c r="O915" s="2"/>
      <c r="P915" s="2"/>
      <c r="Q915" s="2"/>
      <c r="R915" s="2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"/>
      <c r="N916" s="2"/>
      <c r="O916" s="2"/>
      <c r="P916" s="2"/>
      <c r="Q916" s="2"/>
      <c r="R916" s="2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"/>
      <c r="N917" s="2"/>
      <c r="O917" s="2"/>
      <c r="P917" s="2"/>
      <c r="Q917" s="2"/>
      <c r="R917" s="2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"/>
      <c r="N918" s="2"/>
      <c r="O918" s="2"/>
      <c r="P918" s="2"/>
      <c r="Q918" s="2"/>
      <c r="R918" s="2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"/>
      <c r="N919" s="2"/>
      <c r="O919" s="2"/>
      <c r="P919" s="2"/>
      <c r="Q919" s="2"/>
      <c r="R919" s="2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"/>
      <c r="N920" s="2"/>
      <c r="O920" s="2"/>
      <c r="P920" s="2"/>
      <c r="Q920" s="2"/>
      <c r="R920" s="2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"/>
      <c r="N921" s="2"/>
      <c r="O921" s="2"/>
      <c r="P921" s="2"/>
      <c r="Q921" s="2"/>
      <c r="R921" s="2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"/>
      <c r="N922" s="2"/>
      <c r="O922" s="2"/>
      <c r="P922" s="2"/>
      <c r="Q922" s="2"/>
      <c r="R922" s="2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"/>
      <c r="N923" s="2"/>
      <c r="O923" s="2"/>
      <c r="P923" s="2"/>
      <c r="Q923" s="2"/>
      <c r="R923" s="2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"/>
      <c r="N924" s="2"/>
      <c r="O924" s="2"/>
      <c r="P924" s="2"/>
      <c r="Q924" s="2"/>
      <c r="R924" s="2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"/>
      <c r="N925" s="2"/>
      <c r="O925" s="2"/>
      <c r="P925" s="2"/>
      <c r="Q925" s="2"/>
      <c r="R925" s="2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"/>
      <c r="N926" s="2"/>
      <c r="O926" s="2"/>
      <c r="P926" s="2"/>
      <c r="Q926" s="2"/>
      <c r="R926" s="2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"/>
      <c r="N927" s="2"/>
      <c r="O927" s="2"/>
      <c r="P927" s="2"/>
      <c r="Q927" s="2"/>
      <c r="R927" s="2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"/>
      <c r="N928" s="2"/>
      <c r="O928" s="2"/>
      <c r="P928" s="2"/>
      <c r="Q928" s="2"/>
      <c r="R928" s="2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"/>
      <c r="N929" s="2"/>
      <c r="O929" s="2"/>
      <c r="P929" s="2"/>
      <c r="Q929" s="2"/>
      <c r="R929" s="2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"/>
      <c r="N930" s="2"/>
      <c r="O930" s="2"/>
      <c r="P930" s="2"/>
      <c r="Q930" s="2"/>
      <c r="R930" s="2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"/>
      <c r="N931" s="2"/>
      <c r="O931" s="2"/>
      <c r="P931" s="2"/>
      <c r="Q931" s="2"/>
      <c r="R931" s="2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"/>
      <c r="N932" s="2"/>
      <c r="O932" s="2"/>
      <c r="P932" s="2"/>
      <c r="Q932" s="2"/>
      <c r="R932" s="2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"/>
      <c r="N933" s="2"/>
      <c r="O933" s="2"/>
      <c r="P933" s="2"/>
      <c r="Q933" s="2"/>
      <c r="R933" s="2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"/>
      <c r="N934" s="2"/>
      <c r="O934" s="2"/>
      <c r="P934" s="2"/>
      <c r="Q934" s="2"/>
      <c r="R934" s="2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"/>
      <c r="N935" s="2"/>
      <c r="O935" s="2"/>
      <c r="P935" s="2"/>
      <c r="Q935" s="2"/>
      <c r="R935" s="2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"/>
      <c r="N936" s="2"/>
      <c r="O936" s="2"/>
      <c r="P936" s="2"/>
      <c r="Q936" s="2"/>
      <c r="R936" s="2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"/>
      <c r="N937" s="2"/>
      <c r="O937" s="2"/>
      <c r="P937" s="2"/>
      <c r="Q937" s="2"/>
      <c r="R937" s="2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"/>
      <c r="N938" s="2"/>
      <c r="O938" s="2"/>
      <c r="P938" s="2"/>
      <c r="Q938" s="2"/>
      <c r="R938" s="2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"/>
      <c r="N939" s="2"/>
      <c r="O939" s="2"/>
      <c r="P939" s="2"/>
      <c r="Q939" s="2"/>
      <c r="R939" s="2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"/>
      <c r="N940" s="2"/>
      <c r="O940" s="2"/>
      <c r="P940" s="2"/>
      <c r="Q940" s="2"/>
      <c r="R940" s="2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"/>
      <c r="N941" s="2"/>
      <c r="O941" s="2"/>
      <c r="P941" s="2"/>
      <c r="Q941" s="2"/>
      <c r="R941" s="2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"/>
      <c r="N942" s="2"/>
      <c r="O942" s="2"/>
      <c r="P942" s="2"/>
      <c r="Q942" s="2"/>
      <c r="R942" s="2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"/>
      <c r="N943" s="2"/>
      <c r="O943" s="2"/>
      <c r="P943" s="2"/>
      <c r="Q943" s="2"/>
      <c r="R943" s="2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"/>
      <c r="N944" s="2"/>
      <c r="O944" s="2"/>
      <c r="P944" s="2"/>
      <c r="Q944" s="2"/>
      <c r="R944" s="2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"/>
      <c r="N945" s="2"/>
      <c r="O945" s="2"/>
      <c r="P945" s="2"/>
      <c r="Q945" s="2"/>
      <c r="R945" s="2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"/>
      <c r="N946" s="2"/>
      <c r="O946" s="2"/>
      <c r="P946" s="2"/>
      <c r="Q946" s="2"/>
      <c r="R946" s="2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"/>
      <c r="N947" s="2"/>
      <c r="O947" s="2"/>
      <c r="P947" s="2"/>
      <c r="Q947" s="2"/>
      <c r="R947" s="2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"/>
      <c r="N948" s="2"/>
      <c r="O948" s="2"/>
      <c r="P948" s="2"/>
      <c r="Q948" s="2"/>
      <c r="R948" s="2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"/>
      <c r="N949" s="2"/>
      <c r="O949" s="2"/>
      <c r="P949" s="2"/>
      <c r="Q949" s="2"/>
      <c r="R949" s="2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"/>
      <c r="N950" s="2"/>
      <c r="O950" s="2"/>
      <c r="P950" s="2"/>
      <c r="Q950" s="2"/>
      <c r="R950" s="2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"/>
      <c r="N951" s="2"/>
      <c r="O951" s="2"/>
      <c r="P951" s="2"/>
      <c r="Q951" s="2"/>
      <c r="R951" s="2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"/>
      <c r="N952" s="2"/>
      <c r="O952" s="2"/>
      <c r="P952" s="2"/>
      <c r="Q952" s="2"/>
      <c r="R952" s="2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"/>
      <c r="N953" s="2"/>
      <c r="O953" s="2"/>
      <c r="P953" s="2"/>
      <c r="Q953" s="2"/>
      <c r="R953" s="2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"/>
      <c r="N954" s="2"/>
      <c r="O954" s="2"/>
      <c r="P954" s="2"/>
      <c r="Q954" s="2"/>
      <c r="R954" s="2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"/>
      <c r="N955" s="2"/>
      <c r="O955" s="2"/>
      <c r="P955" s="2"/>
      <c r="Q955" s="2"/>
      <c r="R955" s="2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"/>
      <c r="N956" s="2"/>
      <c r="O956" s="2"/>
      <c r="P956" s="2"/>
      <c r="Q956" s="2"/>
      <c r="R956" s="2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"/>
      <c r="N957" s="2"/>
      <c r="O957" s="2"/>
      <c r="P957" s="2"/>
      <c r="Q957" s="2"/>
      <c r="R957" s="2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"/>
      <c r="N958" s="2"/>
      <c r="O958" s="2"/>
      <c r="P958" s="2"/>
      <c r="Q958" s="2"/>
      <c r="R958" s="2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"/>
      <c r="N959" s="2"/>
      <c r="O959" s="2"/>
      <c r="P959" s="2"/>
      <c r="Q959" s="2"/>
      <c r="R959" s="2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"/>
      <c r="N960" s="2"/>
      <c r="O960" s="2"/>
      <c r="P960" s="2"/>
      <c r="Q960" s="2"/>
      <c r="R960" s="2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"/>
      <c r="N961" s="2"/>
      <c r="O961" s="2"/>
      <c r="P961" s="2"/>
      <c r="Q961" s="2"/>
      <c r="R961" s="2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"/>
      <c r="N962" s="2"/>
      <c r="O962" s="2"/>
      <c r="P962" s="2"/>
      <c r="Q962" s="2"/>
      <c r="R962" s="2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"/>
      <c r="N963" s="2"/>
      <c r="O963" s="2"/>
      <c r="P963" s="2"/>
      <c r="Q963" s="2"/>
      <c r="R963" s="2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"/>
      <c r="N964" s="2"/>
      <c r="O964" s="2"/>
      <c r="P964" s="2"/>
      <c r="Q964" s="2"/>
      <c r="R964" s="2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"/>
      <c r="N965" s="2"/>
      <c r="O965" s="2"/>
      <c r="P965" s="2"/>
      <c r="Q965" s="2"/>
      <c r="R965" s="2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"/>
      <c r="N966" s="2"/>
      <c r="O966" s="2"/>
      <c r="P966" s="2"/>
      <c r="Q966" s="2"/>
      <c r="R966" s="2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"/>
      <c r="N967" s="2"/>
      <c r="O967" s="2"/>
      <c r="P967" s="2"/>
      <c r="Q967" s="2"/>
      <c r="R967" s="2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"/>
      <c r="N968" s="2"/>
      <c r="O968" s="2"/>
      <c r="P968" s="2"/>
      <c r="Q968" s="2"/>
      <c r="R968" s="2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"/>
      <c r="N969" s="2"/>
      <c r="O969" s="2"/>
      <c r="P969" s="2"/>
      <c r="Q969" s="2"/>
      <c r="R969" s="2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"/>
      <c r="N970" s="2"/>
      <c r="O970" s="2"/>
      <c r="P970" s="2"/>
      <c r="Q970" s="2"/>
      <c r="R970" s="2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"/>
      <c r="N971" s="2"/>
      <c r="O971" s="2"/>
      <c r="P971" s="2"/>
      <c r="Q971" s="2"/>
      <c r="R971" s="2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"/>
      <c r="N972" s="2"/>
      <c r="O972" s="2"/>
      <c r="P972" s="2"/>
      <c r="Q972" s="2"/>
      <c r="R972" s="2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"/>
      <c r="N973" s="2"/>
      <c r="O973" s="2"/>
      <c r="P973" s="2"/>
      <c r="Q973" s="2"/>
      <c r="R973" s="2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"/>
      <c r="N974" s="2"/>
      <c r="O974" s="2"/>
      <c r="P974" s="2"/>
      <c r="Q974" s="2"/>
      <c r="R974" s="2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"/>
      <c r="N975" s="2"/>
      <c r="O975" s="2"/>
      <c r="P975" s="2"/>
      <c r="Q975" s="2"/>
      <c r="R975" s="2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"/>
      <c r="N976" s="2"/>
      <c r="O976" s="2"/>
      <c r="P976" s="2"/>
      <c r="Q976" s="2"/>
      <c r="R976" s="2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"/>
      <c r="N977" s="2"/>
      <c r="O977" s="2"/>
      <c r="P977" s="2"/>
      <c r="Q977" s="2"/>
      <c r="R977" s="2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"/>
      <c r="N978" s="2"/>
      <c r="O978" s="2"/>
      <c r="P978" s="2"/>
      <c r="Q978" s="2"/>
      <c r="R978" s="2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"/>
      <c r="N979" s="2"/>
      <c r="O979" s="2"/>
      <c r="P979" s="2"/>
      <c r="Q979" s="2"/>
      <c r="R979" s="2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"/>
      <c r="N980" s="2"/>
      <c r="O980" s="2"/>
      <c r="P980" s="2"/>
      <c r="Q980" s="2"/>
      <c r="R980" s="2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"/>
      <c r="N981" s="2"/>
      <c r="O981" s="2"/>
      <c r="P981" s="2"/>
      <c r="Q981" s="2"/>
      <c r="R981" s="2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"/>
      <c r="N982" s="2"/>
      <c r="O982" s="2"/>
      <c r="P982" s="2"/>
      <c r="Q982" s="2"/>
      <c r="R982" s="2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"/>
      <c r="N983" s="2"/>
      <c r="O983" s="2"/>
      <c r="P983" s="2"/>
      <c r="Q983" s="2"/>
      <c r="R983" s="2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"/>
      <c r="N984" s="2"/>
      <c r="O984" s="2"/>
      <c r="P984" s="2"/>
      <c r="Q984" s="2"/>
      <c r="R984" s="2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"/>
      <c r="N985" s="2"/>
      <c r="O985" s="2"/>
      <c r="P985" s="2"/>
      <c r="Q985" s="2"/>
      <c r="R985" s="2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"/>
      <c r="N986" s="2"/>
      <c r="O986" s="2"/>
      <c r="P986" s="2"/>
      <c r="Q986" s="2"/>
      <c r="R986" s="2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"/>
      <c r="N987" s="2"/>
      <c r="O987" s="2"/>
      <c r="P987" s="2"/>
      <c r="Q987" s="2"/>
      <c r="R987" s="2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"/>
      <c r="N988" s="2"/>
      <c r="O988" s="2"/>
      <c r="P988" s="2"/>
      <c r="Q988" s="2"/>
      <c r="R988" s="2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"/>
      <c r="N989" s="2"/>
      <c r="O989" s="2"/>
      <c r="P989" s="2"/>
      <c r="Q989" s="2"/>
      <c r="R989" s="2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"/>
      <c r="N990" s="2"/>
      <c r="O990" s="2"/>
      <c r="P990" s="2"/>
      <c r="Q990" s="2"/>
      <c r="R990" s="2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"/>
      <c r="N991" s="2"/>
      <c r="O991" s="2"/>
      <c r="P991" s="2"/>
      <c r="Q991" s="2"/>
      <c r="R991" s="2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"/>
      <c r="N992" s="2"/>
      <c r="O992" s="2"/>
      <c r="P992" s="2"/>
      <c r="Q992" s="2"/>
      <c r="R992" s="2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"/>
      <c r="N993" s="2"/>
      <c r="O993" s="2"/>
      <c r="P993" s="2"/>
      <c r="Q993" s="2"/>
      <c r="R993" s="2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"/>
      <c r="N994" s="2"/>
      <c r="O994" s="2"/>
      <c r="P994" s="2"/>
      <c r="Q994" s="2"/>
      <c r="R994" s="2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"/>
      <c r="N995" s="2"/>
      <c r="O995" s="2"/>
      <c r="P995" s="2"/>
      <c r="Q995" s="2"/>
      <c r="R995" s="2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"/>
      <c r="N996" s="2"/>
      <c r="O996" s="2"/>
      <c r="P996" s="2"/>
      <c r="Q996" s="2"/>
      <c r="R996" s="2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"/>
      <c r="N997" s="2"/>
      <c r="O997" s="2"/>
      <c r="P997" s="2"/>
      <c r="Q997" s="2"/>
      <c r="R997" s="2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"/>
      <c r="N998" s="2"/>
      <c r="O998" s="2"/>
      <c r="P998" s="2"/>
      <c r="Q998" s="2"/>
      <c r="R998" s="2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"/>
      <c r="N999" s="2"/>
      <c r="O999" s="2"/>
      <c r="P999" s="2"/>
      <c r="Q999" s="2"/>
      <c r="R999" s="2"/>
    </row>
  </sheetData>
  <printOptions headings="0" gridLines="0" horizontalCentered="1"/>
  <pageMargins left="0.69999999999999996" right="0.69999999999999996" top="0.75" bottom="0.75" header="0" footer="0"/>
  <pageSetup paperSize="9" scale="100" fitToWidth="1" fitToHeight="1" pageOrder="overThenDown" orientation="landscape" usePrinterDefaults="1" blackAndWhite="0" draft="0" cellComments="none" useFirstPageNumber="0" errors="displayed" horizontalDpi="600" verticalDpi="60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showGridLines="0" zoomScale="100" workbookViewId="0">
      <selection activeCell="A1" activeCellId="0" sqref="A1"/>
    </sheetView>
  </sheetViews>
  <sheetFormatPr defaultColWidth="12.630000000000001" defaultRowHeight="15.75" customHeight="1"/>
  <cols>
    <col customWidth="1" min="1" max="1" width="5"/>
    <col customWidth="1" min="2" max="2" width="10.5"/>
    <col customWidth="1" min="3" max="3" width="16.379999999999999"/>
    <col customWidth="1" min="4" max="4" width="16.5"/>
    <col customWidth="1" min="5" max="5" width="15.380000000000001"/>
    <col customWidth="1" min="6" max="6" width="3.3799999999999999"/>
    <col customWidth="1" min="9" max="9" width="17.5"/>
    <col customWidth="1" hidden="1" min="10" max="10" width="17.5"/>
    <col customWidth="1" min="11" max="11" width="15.380000000000001"/>
    <col customWidth="1" hidden="1" min="12" max="12" width="15.380000000000001"/>
    <col customWidth="1" min="13" max="13" width="15.630000000000001"/>
    <col customWidth="1" hidden="1" min="14" max="15" width="15.630000000000001"/>
    <col customWidth="1" min="16" max="16" width="15.630000000000001"/>
    <col customWidth="1" min="18" max="18" width="20.879999999999999"/>
  </cols>
  <sheetData>
    <row r="1">
      <c r="A1" s="23"/>
      <c r="B1" s="23"/>
      <c r="C1" s="24"/>
      <c r="D1" s="24"/>
      <c r="E1" s="24"/>
      <c r="F1" s="25"/>
      <c r="G1" s="25"/>
      <c r="H1" s="1"/>
      <c r="I1" s="1"/>
      <c r="J1" s="1"/>
      <c r="K1" s="1"/>
      <c r="L1" s="1"/>
      <c r="M1" s="1"/>
      <c r="N1" s="1"/>
      <c r="O1" s="1"/>
      <c r="P1" s="1"/>
      <c r="Q1" s="1"/>
      <c r="R1" s="26"/>
      <c r="S1" s="1"/>
      <c r="T1" s="1"/>
      <c r="U1" s="27"/>
      <c r="V1" s="27"/>
      <c r="X1" s="28"/>
    </row>
    <row r="2">
      <c r="A2" s="23"/>
      <c r="B2" s="29" t="s">
        <v>15</v>
      </c>
      <c r="C2" s="30"/>
      <c r="D2" s="30"/>
      <c r="E2" s="31"/>
      <c r="F2" s="32"/>
      <c r="G2" s="33" t="s">
        <v>16</v>
      </c>
      <c r="H2" s="30"/>
      <c r="I2" s="30"/>
      <c r="J2" s="30"/>
      <c r="K2" s="30"/>
      <c r="L2" s="30"/>
      <c r="M2" s="30"/>
      <c r="N2" s="30"/>
      <c r="O2" s="30"/>
      <c r="P2" s="31"/>
      <c r="Q2" s="1"/>
      <c r="R2" s="26"/>
      <c r="S2" s="1"/>
      <c r="T2" s="1"/>
      <c r="U2" s="27"/>
      <c r="V2" s="27"/>
      <c r="X2" s="28"/>
    </row>
    <row r="3">
      <c r="A3" s="34"/>
      <c r="B3" s="35" t="s">
        <v>17</v>
      </c>
      <c r="C3" s="36" t="s">
        <v>18</v>
      </c>
      <c r="D3" s="37" t="s">
        <v>19</v>
      </c>
      <c r="E3" s="38" t="s">
        <v>20</v>
      </c>
      <c r="F3" s="39"/>
      <c r="G3" s="40" t="s">
        <v>14</v>
      </c>
      <c r="H3" s="41" t="s">
        <v>21</v>
      </c>
      <c r="I3" s="41" t="s">
        <v>22</v>
      </c>
      <c r="J3" s="41" t="s">
        <v>23</v>
      </c>
      <c r="K3" s="42" t="s">
        <v>24</v>
      </c>
      <c r="L3" s="41" t="s">
        <v>25</v>
      </c>
      <c r="M3" s="42" t="s">
        <v>26</v>
      </c>
      <c r="N3" s="42" t="s">
        <v>27</v>
      </c>
      <c r="O3" s="42" t="s">
        <v>28</v>
      </c>
      <c r="P3" s="43" t="s">
        <v>29</v>
      </c>
      <c r="Q3" s="1"/>
      <c r="R3" s="1"/>
      <c r="S3" s="1"/>
      <c r="T3" s="1"/>
      <c r="U3" s="27"/>
      <c r="V3" s="27"/>
    </row>
    <row r="4">
      <c r="A4" s="44"/>
      <c r="B4" s="45">
        <v>1</v>
      </c>
      <c r="C4" s="46" t="s">
        <v>30</v>
      </c>
      <c r="D4" s="46" t="s">
        <v>31</v>
      </c>
      <c r="E4" s="47">
        <v>1084</v>
      </c>
      <c r="F4" s="48"/>
      <c r="G4" s="49">
        <f>if(isblank(C4),"",(countif(Pelitulokset!E:E,C4)))</f>
        <v>6</v>
      </c>
      <c r="H4" s="50">
        <f>if(isblank(C4),"",countif(Pelitulokset!B:C,C4))</f>
        <v>24</v>
      </c>
      <c r="I4" s="51" t="str">
        <f t="array" ref="I4">iferror(index('Säännöt ja ohjeet'!$H$20:$H$46,match(J4,'Säännöt ja ohjeet'!$J$20:$J$46,-1)+1,0) &amp; if(J4&gt;1600," (" &amp; round(J4,0) &amp; ")",""),"")</f>
        <v xml:space="preserve">10 kyu</v>
      </c>
      <c r="J4" s="51">
        <f t="array" ref="J4">iferror(index(Pelitulokset!$AJ$183:$BI$183,1,match($C4,Pelitulokset!$AJ$3:$BI$3,0)),"")</f>
        <v>1065.798221</v>
      </c>
      <c r="K4" s="51" t="str">
        <f t="array" ref="K4">iferror(index('Säännöt ja ohjeet'!$H$20:$H$46,match(L4,'Säännöt ja ohjeet'!$J$20:$J$46,-1)+1,0) &amp; " (" &amp; round(L4,0) &amp; ")","")</f>
        <v xml:space="preserve">9 kyu (1215)</v>
      </c>
      <c r="L4" s="51">
        <f t="array" ref="L4">iferror(index(Pelitulokset!$AJ$184:$BI$184,1,match($C4,Pelitulokset!$AJ$3:$BI$3,0)),"")</f>
        <v>1214.5520409999999</v>
      </c>
      <c r="M4" s="52">
        <f t="shared" ref="M4:M29" si="0">if(isblank(C4),"",round(max(0,L4-E4),0))</f>
        <v>131</v>
      </c>
      <c r="N4" s="50" t="str">
        <f t="shared" ref="N4:N29" si="1">if(isblank(C4),"",rank(M4,$M$4:$M$29) &amp; ".")</f>
        <v>3.</v>
      </c>
      <c r="O4" s="50" t="str">
        <f t="shared" ref="O4:O29" si="2">if(isblank(C4),"",rank(G4,$G$4:$G$29) &amp; ".")</f>
        <v>7.</v>
      </c>
      <c r="P4" s="53" t="str">
        <f t="shared" ref="P4:P29" si="3">iferror(rank(J4,$J$4:$J$29) &amp; ".","")</f>
        <v>17.</v>
      </c>
      <c r="Q4" s="1"/>
      <c r="R4" s="54"/>
      <c r="S4" s="34"/>
      <c r="U4" s="55"/>
      <c r="X4" s="56"/>
      <c r="Y4" s="56"/>
    </row>
    <row r="5">
      <c r="A5" s="44"/>
      <c r="B5" s="45">
        <v>2</v>
      </c>
      <c r="C5" s="46" t="s">
        <v>32</v>
      </c>
      <c r="D5" s="46" t="s">
        <v>33</v>
      </c>
      <c r="E5" s="47">
        <v>1722</v>
      </c>
      <c r="F5" s="48"/>
      <c r="G5" s="49">
        <f>IF(ISBLANK(C5),"",(COUNTIF(Pelitulokset!E:E,C5)))</f>
        <v>17</v>
      </c>
      <c r="H5" s="50">
        <f>IF(ISBLANK(C5),"",COUNTIF(Pelitulokset!B:C,C5))</f>
        <v>28</v>
      </c>
      <c r="I5" s="51" t="str">
        <f t="array" ref="I5">iferror(index('Säännöt ja ohjeet'!$H$20:$H$46,match(J5,'Säännöt ja ohjeet'!$J$20:$J$46,-1)+1,0) &amp; if(J5&gt;1600," (" &amp; round(J5,0) &amp; ")",""),"")</f>
        <v xml:space="preserve">3 kyu (1756)</v>
      </c>
      <c r="J5" s="51">
        <f t="array" ref="J5">iferror(index(Pelitulokset!$AJ$183:$BI$183,1,match($C5,Pelitulokset!$AJ$3:$BI$3,0)),"")</f>
        <v>1755.961008</v>
      </c>
      <c r="K5" s="51" t="str">
        <f t="array" ref="K5">iferror(index('Säännöt ja ohjeet'!$H$20:$H$46,match(L5,'Säännöt ja ohjeet'!$J$20:$J$46,-1)+1,0) &amp; " (" &amp; round(L5,0) &amp; ")","")</f>
        <v xml:space="preserve">3 kyu (1828)</v>
      </c>
      <c r="L5" s="51">
        <f t="array" ref="L5">iferror(index(Pelitulokset!$AJ$184:$BI$184,1,match($C5,Pelitulokset!$AJ$3:$BI$3,0)),"")</f>
        <v>1828.2088900000001</v>
      </c>
      <c r="M5" s="52">
        <f t="shared" si="0"/>
        <v>106</v>
      </c>
      <c r="N5" s="50" t="str">
        <f t="shared" si="1"/>
        <v>6.</v>
      </c>
      <c r="O5" s="50" t="str">
        <f t="shared" si="2"/>
        <v>3.</v>
      </c>
      <c r="P5" s="53" t="str">
        <f t="shared" si="3"/>
        <v>11.</v>
      </c>
      <c r="Q5" s="1"/>
      <c r="R5" s="57"/>
      <c r="S5" s="44"/>
      <c r="T5" s="44"/>
      <c r="U5" s="58"/>
      <c r="V5" s="58"/>
      <c r="X5" s="59"/>
      <c r="Y5" s="59"/>
    </row>
    <row r="6">
      <c r="A6" s="44"/>
      <c r="B6" s="45">
        <v>3</v>
      </c>
      <c r="C6" s="46" t="s">
        <v>3</v>
      </c>
      <c r="D6" s="46" t="s">
        <v>34</v>
      </c>
      <c r="E6" s="47">
        <v>2353</v>
      </c>
      <c r="F6" s="48"/>
      <c r="G6" s="49">
        <f>IF(ISBLANK(C6),"",(COUNTIF(Pelitulokset!E:E,C6)))</f>
        <v>35</v>
      </c>
      <c r="H6" s="50">
        <f>IF(ISBLANK(C6),"",COUNTIF(Pelitulokset!B:C,C6))</f>
        <v>42</v>
      </c>
      <c r="I6" s="51" t="str">
        <f t="array" ref="I6">iferror(index('Säännöt ja ohjeet'!$H$20:$H$46,match(J6,'Säännöt ja ohjeet'!$J$20:$J$46,-1)+1,0) &amp; if(J6&gt;1600," (" &amp; round(J6,0) &amp; ")",""),"")</f>
        <v xml:space="preserve">4 dan (2393)</v>
      </c>
      <c r="J6" s="51">
        <f t="array" ref="J6">iferror(index(Pelitulokset!$AJ$183:$BI$183,1,match($C6,Pelitulokset!$AJ$3:$BI$3,0)),"")</f>
        <v>2393.1216559999998</v>
      </c>
      <c r="K6" s="51" t="str">
        <f t="array" ref="K6">iferror(index('Säännöt ja ohjeet'!$H$20:$H$46,match(L6,'Säännöt ja ohjeet'!$J$20:$J$46,-1)+1,0) &amp; " (" &amp; round(L6,0) &amp; ")","")</f>
        <v xml:space="preserve">4 dan (2409)</v>
      </c>
      <c r="L6" s="51">
        <f t="array" ref="L6">iferror(index(Pelitulokset!$AJ$184:$BI$184,1,match($C6,Pelitulokset!$AJ$3:$BI$3,0)),"")</f>
        <v>2409.3294230000001</v>
      </c>
      <c r="M6" s="52">
        <f t="shared" si="0"/>
        <v>56</v>
      </c>
      <c r="N6" s="50" t="str">
        <f t="shared" si="1"/>
        <v>8.</v>
      </c>
      <c r="O6" s="50" t="str">
        <f t="shared" si="2"/>
        <v>1.</v>
      </c>
      <c r="P6" s="53" t="str">
        <f t="shared" si="3"/>
        <v>1.</v>
      </c>
      <c r="Q6" s="1"/>
      <c r="R6" s="60"/>
      <c r="S6" s="60"/>
      <c r="T6" s="60"/>
      <c r="U6" s="61"/>
      <c r="V6" s="61"/>
      <c r="X6" s="59"/>
      <c r="Y6" s="59"/>
    </row>
    <row r="7">
      <c r="A7" s="44"/>
      <c r="B7" s="45">
        <v>4</v>
      </c>
      <c r="C7" s="46" t="s">
        <v>35</v>
      </c>
      <c r="D7" s="46" t="s">
        <v>36</v>
      </c>
      <c r="E7" s="47">
        <v>1334</v>
      </c>
      <c r="F7" s="48"/>
      <c r="G7" s="49">
        <f>IF(ISBLANK(C7),"",(COUNTIF(Pelitulokset!E:E,C7)))</f>
        <v>10</v>
      </c>
      <c r="H7" s="50">
        <f>IF(ISBLANK(C7),"",COUNTIF(Pelitulokset!B:C,C7))</f>
        <v>15</v>
      </c>
      <c r="I7" s="51" t="str">
        <f t="array" ref="I7">iferror(index('Säännöt ja ohjeet'!$H$20:$H$46,match(J7,'Säännöt ja ohjeet'!$J$20:$J$46,-1)+1,0) &amp; if(J7&gt;1600," (" &amp; round(J7,0) &amp; ")",""),"")</f>
        <v xml:space="preserve">6 kyu</v>
      </c>
      <c r="J7" s="51">
        <f t="array" ref="J7">iferror(index(Pelitulokset!$AJ$183:$BI$183,1,match($C7,Pelitulokset!$AJ$3:$BI$3,0)),"")</f>
        <v>1473.179257</v>
      </c>
      <c r="K7" s="51" t="str">
        <f t="array" ref="K7">iferror(index('Säännöt ja ohjeet'!$H$20:$H$46,match(L7,'Säännöt ja ohjeet'!$J$20:$J$46,-1)+1,0) &amp; " (" &amp; round(L7,0) &amp; ")","")</f>
        <v xml:space="preserve">5 kyu (1558)</v>
      </c>
      <c r="L7" s="51">
        <f t="array" ref="L7">iferror(index(Pelitulokset!$AJ$184:$BI$184,1,match($C7,Pelitulokset!$AJ$3:$BI$3,0)),"")</f>
        <v>1558.17407</v>
      </c>
      <c r="M7" s="52">
        <f t="shared" si="0"/>
        <v>224</v>
      </c>
      <c r="N7" s="50" t="str">
        <f t="shared" si="1"/>
        <v>2.</v>
      </c>
      <c r="O7" s="50" t="str">
        <f t="shared" si="2"/>
        <v>5.</v>
      </c>
      <c r="P7" s="53" t="str">
        <f t="shared" si="3"/>
        <v>14.</v>
      </c>
      <c r="Q7" s="1"/>
      <c r="R7" s="60"/>
      <c r="S7" s="60"/>
      <c r="T7" s="60"/>
      <c r="U7" s="61"/>
      <c r="V7" s="61"/>
      <c r="X7" s="59"/>
      <c r="Y7" s="59"/>
    </row>
    <row r="8">
      <c r="A8" s="44"/>
      <c r="B8" s="45">
        <v>5</v>
      </c>
      <c r="C8" s="59" t="s">
        <v>9</v>
      </c>
      <c r="D8" s="59" t="s">
        <v>37</v>
      </c>
      <c r="E8" s="62">
        <v>1201</v>
      </c>
      <c r="F8" s="48"/>
      <c r="G8" s="49">
        <f>IF(ISBLANK(C8),"",(COUNTIF(Pelitulokset!E:E,C8)))</f>
        <v>24</v>
      </c>
      <c r="H8" s="50">
        <f>IF(ISBLANK(C8),"",COUNTIF(Pelitulokset!B:C,C8))</f>
        <v>48</v>
      </c>
      <c r="I8" s="51" t="str">
        <f t="array" ref="I8">iferror(index('Säännöt ja ohjeet'!$H$20:$H$46,match(J8,'Säännöt ja ohjeet'!$J$20:$J$46,-1)+1,0) &amp; if(J8&gt;1600," (" &amp; round(J8,0) &amp; ")",""),"")</f>
        <v xml:space="preserve">6 kyu</v>
      </c>
      <c r="J8" s="51">
        <f t="array" ref="J8">iferror(index(Pelitulokset!$AJ$183:$BI$183,1,match($C8,Pelitulokset!$AJ$3:$BI$3,0)),"")</f>
        <v>1488.9310230000001</v>
      </c>
      <c r="K8" s="51" t="str">
        <f t="array" ref="K8">iferror(index('Säännöt ja ohjeet'!$H$20:$H$46,match(L8,'Säännöt ja ohjeet'!$J$20:$J$46,-1)+1,0) &amp; " (" &amp; round(L8,0) &amp; ")","")</f>
        <v xml:space="preserve">5 kyu (1571)</v>
      </c>
      <c r="L8" s="51">
        <f t="array" ref="L8">iferror(index(Pelitulokset!$AJ$184:$BI$184,1,match($C8,Pelitulokset!$AJ$3:$BI$3,0)),"")</f>
        <v>1570.863353</v>
      </c>
      <c r="M8" s="52">
        <f t="shared" si="0"/>
        <v>370</v>
      </c>
      <c r="N8" s="50" t="str">
        <f t="shared" si="1"/>
        <v>1.</v>
      </c>
      <c r="O8" s="50" t="str">
        <f t="shared" si="2"/>
        <v>2.</v>
      </c>
      <c r="P8" s="53" t="str">
        <f t="shared" si="3"/>
        <v>13.</v>
      </c>
      <c r="Q8" s="1"/>
      <c r="R8" s="60"/>
      <c r="S8" s="60"/>
      <c r="T8" s="60"/>
      <c r="U8" s="61"/>
      <c r="V8" s="61"/>
      <c r="X8" s="59"/>
      <c r="Y8" s="59"/>
    </row>
    <row r="9">
      <c r="A9" s="44"/>
      <c r="B9" s="45">
        <v>6</v>
      </c>
      <c r="C9" s="59" t="s">
        <v>38</v>
      </c>
      <c r="D9" s="59" t="s">
        <v>39</v>
      </c>
      <c r="E9" s="62">
        <v>1400</v>
      </c>
      <c r="F9" s="48"/>
      <c r="G9" s="49">
        <f>IF(ISBLANK(C9),"",(COUNTIF(Pelitulokset!E:E,C9)))</f>
        <v>11</v>
      </c>
      <c r="H9" s="50">
        <f>IF(ISBLANK(C9),"",COUNTIF(Pelitulokset!B:C,C9))</f>
        <v>24</v>
      </c>
      <c r="I9" s="51" t="str">
        <f t="array" ref="I9">iferror(index('Säännöt ja ohjeet'!$H$20:$H$46,match(J9,'Säännöt ja ohjeet'!$J$20:$J$46,-1)+1,0) &amp; if(J9&gt;1600," (" &amp; round(J9,0) &amp; ")",""),"")</f>
        <v xml:space="preserve">7 kyu</v>
      </c>
      <c r="J9" s="51">
        <f t="array" ref="J9">iferror(index(Pelitulokset!$AJ$183:$BI$183,1,match($C9,Pelitulokset!$AJ$3:$BI$3,0)),"")</f>
        <v>1448.0113469999999</v>
      </c>
      <c r="K9" s="51" t="str">
        <f t="array" ref="K9">iferror(index('Säännöt ja ohjeet'!$H$20:$H$46,match(L9,'Säännöt ja ohjeet'!$J$20:$J$46,-1)+1,0) &amp; " (" &amp; round(L9,0) &amp; ")","")</f>
        <v xml:space="preserve">7 kyu (1448)</v>
      </c>
      <c r="L9" s="51">
        <f t="array" ref="L9">iferror(index(Pelitulokset!$AJ$184:$BI$184,1,match($C9,Pelitulokset!$AJ$3:$BI$3,0)),"")</f>
        <v>1448.0113469999999</v>
      </c>
      <c r="M9" s="52">
        <f t="shared" si="0"/>
        <v>48</v>
      </c>
      <c r="N9" s="50" t="str">
        <f t="shared" si="1"/>
        <v>9.</v>
      </c>
      <c r="O9" s="50" t="str">
        <f t="shared" si="2"/>
        <v>4.</v>
      </c>
      <c r="P9" s="53" t="str">
        <f t="shared" si="3"/>
        <v>15.</v>
      </c>
      <c r="Q9" s="1"/>
      <c r="R9" s="60"/>
      <c r="S9" s="60"/>
      <c r="T9" s="60"/>
      <c r="U9" s="61"/>
      <c r="V9" s="61"/>
      <c r="X9" s="59"/>
      <c r="Y9" s="59"/>
    </row>
    <row r="10">
      <c r="A10" s="44"/>
      <c r="B10" s="45">
        <v>7</v>
      </c>
      <c r="C10" s="59" t="s">
        <v>40</v>
      </c>
      <c r="D10" s="59" t="s">
        <v>41</v>
      </c>
      <c r="E10" s="62">
        <v>2273</v>
      </c>
      <c r="F10" s="48"/>
      <c r="G10" s="49">
        <f>if(isblank(C10),"",(countif(Pelitulokset!E:E,C10)))</f>
        <v>0</v>
      </c>
      <c r="H10" s="50">
        <f>if(isblank(C10),"",countif(Pelitulokset!B:C,C10))</f>
        <v>2</v>
      </c>
      <c r="I10" s="51" t="str">
        <f t="array" ref="I10">iferror(index('Säännöt ja ohjeet'!$H$20:$H$46,match(J10,'Säännöt ja ohjeet'!$J$20:$J$46,-1)+1,0) &amp; if(J10&gt;1600," (" &amp; round(J10,0) &amp; ")",""),"")</f>
        <v xml:space="preserve">2 dan (2250)</v>
      </c>
      <c r="J10" s="51">
        <f t="array" ref="J10">iferror(index(Pelitulokset!$AJ$183:$BI$183,1,match($C10,Pelitulokset!$AJ$3:$BI$3,0)),"")</f>
        <v>2249.8426730000001</v>
      </c>
      <c r="K10" s="51" t="str">
        <f t="array" ref="K10">iferror(index('Säännöt ja ohjeet'!$H$20:$H$46,match(L10,'Säännöt ja ohjeet'!$J$20:$J$46,-1)+1,0) &amp; " (" &amp; round(L10,0) &amp; ")","")</f>
        <v xml:space="preserve">3 dan (2273)</v>
      </c>
      <c r="L10" s="51">
        <f t="array" ref="L10">iferror(index(Pelitulokset!$AJ$184:$BI$184,1,match($C10,Pelitulokset!$AJ$3:$BI$3,0)),"")</f>
        <v>2273</v>
      </c>
      <c r="M10" s="52">
        <f t="shared" si="0"/>
        <v>0</v>
      </c>
      <c r="N10" s="50" t="str">
        <f t="shared" si="1"/>
        <v>17.</v>
      </c>
      <c r="O10" s="50" t="str">
        <f t="shared" si="2"/>
        <v>18.</v>
      </c>
      <c r="P10" s="53" t="str">
        <f t="shared" si="3"/>
        <v>6.</v>
      </c>
      <c r="Q10" s="1"/>
      <c r="R10" s="60"/>
      <c r="S10" s="60"/>
      <c r="T10" s="60"/>
      <c r="U10" s="61"/>
      <c r="V10" s="61"/>
      <c r="X10" s="59"/>
      <c r="Y10" s="59"/>
    </row>
    <row r="11">
      <c r="A11" s="44"/>
      <c r="B11" s="45">
        <v>8</v>
      </c>
      <c r="C11" s="59" t="s">
        <v>42</v>
      </c>
      <c r="D11" s="59" t="s">
        <v>43</v>
      </c>
      <c r="E11" s="62">
        <v>1578</v>
      </c>
      <c r="F11" s="48"/>
      <c r="G11" s="49">
        <f>IF(ISBLANK(C11),"",(COUNTIF(Pelitulokset!E:E,C11)))</f>
        <v>4</v>
      </c>
      <c r="H11" s="50">
        <f>IF(ISBLANK(C11),"",COUNTIF(Pelitulokset!B:C,C11))</f>
        <v>8</v>
      </c>
      <c r="I11" s="51" t="str">
        <f t="array" ref="I11">iferror(index('Säännöt ja ohjeet'!$H$20:$H$46,match(J11,'Säännöt ja ohjeet'!$J$20:$J$46,-1)+1,0) &amp; if(J11&gt;1600," (" &amp; round(J11,0) &amp; ")",""),"")</f>
        <v xml:space="preserve">5 kyu (1617)</v>
      </c>
      <c r="J11" s="51">
        <f t="array" ref="J11">iferror(index(Pelitulokset!$AJ$183:$BI$183,1,match($C11,Pelitulokset!$AJ$3:$BI$3,0)),"")</f>
        <v>1617.183344</v>
      </c>
      <c r="K11" s="51" t="str">
        <f t="array" ref="K11">iferror(index('Säännöt ja ohjeet'!$H$20:$H$46,match(L11,'Säännöt ja ohjeet'!$J$20:$J$46,-1)+1,0) &amp; " (" &amp; round(L11,0) &amp; ")","")</f>
        <v xml:space="preserve">5 kyu (1617)</v>
      </c>
      <c r="L11" s="51">
        <f t="array" ref="L11">iferror(index(Pelitulokset!$AJ$184:$BI$184,1,match($C11,Pelitulokset!$AJ$3:$BI$3,0)),"")</f>
        <v>1617.183344</v>
      </c>
      <c r="M11" s="52">
        <f t="shared" si="0"/>
        <v>39</v>
      </c>
      <c r="N11" s="50" t="str">
        <f t="shared" si="1"/>
        <v>10.</v>
      </c>
      <c r="O11" s="50" t="str">
        <f t="shared" si="2"/>
        <v>10.</v>
      </c>
      <c r="P11" s="53" t="str">
        <f t="shared" si="3"/>
        <v>12.</v>
      </c>
      <c r="Q11" s="1"/>
      <c r="R11" s="60"/>
      <c r="S11" s="60"/>
      <c r="T11" s="60"/>
      <c r="U11" s="61"/>
      <c r="V11" s="61"/>
      <c r="X11" s="59"/>
      <c r="Y11" s="59"/>
    </row>
    <row r="12">
      <c r="A12" s="44"/>
      <c r="B12" s="45">
        <v>9</v>
      </c>
      <c r="C12" s="59" t="s">
        <v>44</v>
      </c>
      <c r="D12" s="59" t="s">
        <v>45</v>
      </c>
      <c r="E12" s="62">
        <v>900</v>
      </c>
      <c r="F12" s="48"/>
      <c r="G12" s="49">
        <f>IF(ISBLANK(C12),"",(COUNTIF(Pelitulokset!E:E,C12)))</f>
        <v>4</v>
      </c>
      <c r="H12" s="50">
        <f>IF(ISBLANK(C12),"",COUNTIF(Pelitulokset!B:C,C12))</f>
        <v>22</v>
      </c>
      <c r="I12" s="51" t="str">
        <f t="array" ref="I12">iferror(index('Säännöt ja ohjeet'!$H$20:$H$46,match(J12,'Säännöt ja ohjeet'!$J$20:$J$46,-1)+1,0) &amp; if(J12&gt;1600," (" &amp; round(J12,0) &amp; ")",""),"")</f>
        <v xml:space="preserve">12 kyu</v>
      </c>
      <c r="J12" s="51">
        <f t="array" ref="J12">iferror(index(Pelitulokset!$AJ$183:$BI$183,1,match($C12,Pelitulokset!$AJ$3:$BI$3,0)),"")</f>
        <v>907.61626699999999</v>
      </c>
      <c r="K12" s="51" t="str">
        <f t="array" ref="K12">iferror(index('Säännöt ja ohjeet'!$H$20:$H$46,match(L12,'Säännöt ja ohjeet'!$J$20:$J$46,-1)+1,0) &amp; " (" &amp; round(L12,0) &amp; ")","")</f>
        <v xml:space="preserve">11 kyu (1019)</v>
      </c>
      <c r="L12" s="51">
        <f t="array" ref="L12">iferror(index(Pelitulokset!$AJ$184:$BI$184,1,match($C12,Pelitulokset!$AJ$3:$BI$3,0)),"")</f>
        <v>1019.32475</v>
      </c>
      <c r="M12" s="52">
        <f t="shared" si="0"/>
        <v>119</v>
      </c>
      <c r="N12" s="50" t="str">
        <f t="shared" si="1"/>
        <v>4.</v>
      </c>
      <c r="O12" s="50" t="str">
        <f t="shared" si="2"/>
        <v>10.</v>
      </c>
      <c r="P12" s="53" t="str">
        <f t="shared" si="3"/>
        <v>19.</v>
      </c>
      <c r="Q12" s="1"/>
      <c r="R12" s="60"/>
      <c r="S12" s="60"/>
      <c r="T12" s="60"/>
      <c r="U12" s="61"/>
      <c r="V12" s="61"/>
      <c r="X12" s="59"/>
      <c r="Y12" s="59"/>
    </row>
    <row r="13">
      <c r="A13" s="44"/>
      <c r="B13" s="45">
        <v>10</v>
      </c>
      <c r="C13" s="59" t="s">
        <v>46</v>
      </c>
      <c r="D13" s="59" t="s">
        <v>47</v>
      </c>
      <c r="E13" s="62">
        <v>2166</v>
      </c>
      <c r="F13" s="48"/>
      <c r="G13" s="49">
        <f>IF(ISBLANK(C13),"",(COUNTIF(Pelitulokset!E:E,C13)))</f>
        <v>2</v>
      </c>
      <c r="H13" s="50">
        <f>IF(ISBLANK(C13),"",COUNTIF(Pelitulokset!B:C,C13))</f>
        <v>6</v>
      </c>
      <c r="I13" s="51" t="str">
        <f t="array" ref="I13">iferror(index('Säännöt ja ohjeet'!$H$20:$H$46,match(J13,'Säännöt ja ohjeet'!$J$20:$J$46,-1)+1,0) &amp; if(J13&gt;1600," (" &amp; round(J13,0) &amp; ")",""),"")</f>
        <v xml:space="preserve">1 dan (2141)</v>
      </c>
      <c r="J13" s="51">
        <f t="array" ref="J13">iferror(index(Pelitulokset!$AJ$183:$BI$183,1,match($C13,Pelitulokset!$AJ$3:$BI$3,0)),"")</f>
        <v>2140.6280190000002</v>
      </c>
      <c r="K13" s="51" t="str">
        <f t="array" ref="K13">iferror(index('Säännöt ja ohjeet'!$H$20:$H$46,match(L13,'Säännöt ja ohjeet'!$J$20:$J$46,-1)+1,0) &amp; " (" &amp; round(L13,0) &amp; ")","")</f>
        <v xml:space="preserve">2 dan (2191)</v>
      </c>
      <c r="L13" s="51">
        <f t="array" ref="L13">iferror(index(Pelitulokset!$AJ$184:$BI$184,1,match($C13,Pelitulokset!$AJ$3:$BI$3,0)),"")</f>
        <v>2190.6462139999999</v>
      </c>
      <c r="M13" s="52">
        <f t="shared" si="0"/>
        <v>25</v>
      </c>
      <c r="N13" s="50" t="str">
        <f t="shared" si="1"/>
        <v>12.</v>
      </c>
      <c r="O13" s="50" t="str">
        <f t="shared" si="2"/>
        <v>13.</v>
      </c>
      <c r="P13" s="53" t="str">
        <f t="shared" si="3"/>
        <v>8.</v>
      </c>
      <c r="Q13" s="1"/>
      <c r="R13" s="60"/>
      <c r="S13" s="60"/>
      <c r="T13" s="60"/>
      <c r="U13" s="61"/>
      <c r="V13" s="61"/>
      <c r="X13" s="59"/>
      <c r="Y13" s="59"/>
    </row>
    <row r="14">
      <c r="A14" s="44"/>
      <c r="B14" s="45">
        <v>11</v>
      </c>
      <c r="C14" s="59" t="s">
        <v>48</v>
      </c>
      <c r="D14" s="59" t="s">
        <v>49</v>
      </c>
      <c r="E14" s="62">
        <v>1908</v>
      </c>
      <c r="F14" s="48"/>
      <c r="G14" s="49">
        <f>IF(ISBLANK(C14),"",(COUNTIF(Pelitulokset!E:E,C14)))</f>
        <v>1</v>
      </c>
      <c r="H14" s="50">
        <f>IF(ISBLANK(C14),"",COUNTIF(Pelitulokset!B:C,C14))</f>
        <v>2</v>
      </c>
      <c r="I14" s="51" t="str">
        <f t="array" ref="I14">iferror(index('Säännöt ja ohjeet'!$H$20:$H$46,match(J14,'Säännöt ja ohjeet'!$J$20:$J$46,-1)+1,0) &amp; if(J14&gt;1600," (" &amp; round(J14,0) &amp; ")",""),"")</f>
        <v xml:space="preserve">2 kyu (1918)</v>
      </c>
      <c r="J14" s="51">
        <f t="array" ref="J14">iferror(index(Pelitulokset!$AJ$183:$BI$183,1,match($C14,Pelitulokset!$AJ$3:$BI$3,0)),"")</f>
        <v>1917.7544820000001</v>
      </c>
      <c r="K14" s="51" t="str">
        <f t="array" ref="K14">iferror(index('Säännöt ja ohjeet'!$H$20:$H$46,match(L14,'Säännöt ja ohjeet'!$J$20:$J$46,-1)+1,0) &amp; " (" &amp; round(L14,0) &amp; ")","")</f>
        <v xml:space="preserve">2 kyu (1918)</v>
      </c>
      <c r="L14" s="51">
        <f t="array" ref="L14">iferror(index(Pelitulokset!$AJ$184:$BI$184,1,match($C14,Pelitulokset!$AJ$3:$BI$3,0)),"")</f>
        <v>1917.7544820000001</v>
      </c>
      <c r="M14" s="52">
        <f t="shared" si="0"/>
        <v>10</v>
      </c>
      <c r="N14" s="50" t="str">
        <f t="shared" si="1"/>
        <v>15.</v>
      </c>
      <c r="O14" s="50" t="str">
        <f t="shared" si="2"/>
        <v>15.</v>
      </c>
      <c r="P14" s="53" t="str">
        <f t="shared" si="3"/>
        <v>9.</v>
      </c>
      <c r="Q14" s="1"/>
      <c r="R14" s="60"/>
      <c r="S14" s="60"/>
      <c r="T14" s="60"/>
      <c r="U14" s="61"/>
      <c r="V14" s="61"/>
      <c r="X14" s="59"/>
      <c r="Y14" s="59"/>
    </row>
    <row r="15">
      <c r="A15" s="44"/>
      <c r="B15" s="45">
        <v>12</v>
      </c>
      <c r="C15" s="59" t="s">
        <v>50</v>
      </c>
      <c r="D15" s="59" t="s">
        <v>41</v>
      </c>
      <c r="E15" s="62">
        <v>2329</v>
      </c>
      <c r="F15" s="48"/>
      <c r="G15" s="49">
        <f>IF(ISBLANK(C15),"",(COUNTIF(Pelitulokset!E:E,C15)))</f>
        <v>7</v>
      </c>
      <c r="H15" s="50">
        <f>IF(ISBLANK(C15),"",COUNTIF(Pelitulokset!B:C,C15))</f>
        <v>12</v>
      </c>
      <c r="I15" s="51" t="str">
        <f t="array" ref="I15">iferror(index('Säännöt ja ohjeet'!$H$20:$H$46,match(J15,'Säännöt ja ohjeet'!$J$20:$J$46,-1)+1,0) &amp; if(J15&gt;1600," (" &amp; round(J15,0) &amp; ")",""),"")</f>
        <v xml:space="preserve">3 dan (2299)</v>
      </c>
      <c r="J15" s="51">
        <f t="array" ref="J15">iferror(index(Pelitulokset!$AJ$183:$BI$183,1,match($C15,Pelitulokset!$AJ$3:$BI$3,0)),"")</f>
        <v>2299.1812810000001</v>
      </c>
      <c r="K15" s="51" t="str">
        <f t="array" ref="K15">iferror(index('Säännöt ja ohjeet'!$H$20:$H$46,match(L15,'Säännöt ja ohjeet'!$J$20:$J$46,-1)+1,0) &amp; " (" &amp; round(L15,0) &amp; ")","")</f>
        <v xml:space="preserve">3 dan (2333)</v>
      </c>
      <c r="L15" s="51">
        <f t="array" ref="L15">iferror(index(Pelitulokset!$AJ$184:$BI$184,1,match($C15,Pelitulokset!$AJ$3:$BI$3,0)),"")</f>
        <v>2332.7039799999998</v>
      </c>
      <c r="M15" s="52">
        <f t="shared" si="0"/>
        <v>4</v>
      </c>
      <c r="N15" s="50" t="str">
        <f t="shared" si="1"/>
        <v>16.</v>
      </c>
      <c r="O15" s="50" t="str">
        <f t="shared" si="2"/>
        <v>6.</v>
      </c>
      <c r="P15" s="53" t="str">
        <f t="shared" si="3"/>
        <v>3.</v>
      </c>
      <c r="Q15" s="1"/>
      <c r="R15" s="60"/>
      <c r="S15" s="60"/>
      <c r="T15" s="60"/>
      <c r="U15" s="61"/>
      <c r="V15" s="61"/>
      <c r="X15" s="59"/>
      <c r="Y15" s="59"/>
    </row>
    <row r="16">
      <c r="A16" s="44"/>
      <c r="B16" s="45">
        <v>13</v>
      </c>
      <c r="C16" s="59" t="s">
        <v>51</v>
      </c>
      <c r="D16" s="59" t="s">
        <v>47</v>
      </c>
      <c r="E16" s="62">
        <v>2166</v>
      </c>
      <c r="F16" s="48"/>
      <c r="G16" s="49">
        <f>IF(ISBLANK(C16),"",(COUNTIF(Pelitulokset!E:E,C16)))</f>
        <v>5</v>
      </c>
      <c r="H16" s="50">
        <f>IF(ISBLANK(C16),"",COUNTIF(Pelitulokset!B:C,C16))</f>
        <v>8</v>
      </c>
      <c r="I16" s="51" t="str">
        <f t="array" ref="I16">iferror(index('Säännöt ja ohjeet'!$H$20:$H$46,match(J16,'Säännöt ja ohjeet'!$J$20:$J$46,-1)+1,0) &amp; if(J16&gt;1600," (" &amp; round(J16,0) &amp; ")",""),"")</f>
        <v xml:space="preserve">3 dan (2254)</v>
      </c>
      <c r="J16" s="51">
        <f t="array" ref="J16">iferror(index(Pelitulokset!$AJ$183:$BI$183,1,match($C16,Pelitulokset!$AJ$3:$BI$3,0)),"")</f>
        <v>2254.1978859999999</v>
      </c>
      <c r="K16" s="51" t="str">
        <f t="array" ref="K16">iferror(index('Säännöt ja ohjeet'!$H$20:$H$46,match(L16,'Säännöt ja ohjeet'!$J$20:$J$46,-1)+1,0) &amp; " (" &amp; round(L16,0) &amp; ")","")</f>
        <v xml:space="preserve">3 dan (2254)</v>
      </c>
      <c r="L16" s="51">
        <f t="array" ref="L16">iferror(index(Pelitulokset!$AJ$184:$BI$184,1,match($C16,Pelitulokset!$AJ$3:$BI$3,0)),"")</f>
        <v>2254.1978859999999</v>
      </c>
      <c r="M16" s="52">
        <f t="shared" si="0"/>
        <v>88</v>
      </c>
      <c r="N16" s="50" t="str">
        <f t="shared" si="1"/>
        <v>7.</v>
      </c>
      <c r="O16" s="50" t="str">
        <f t="shared" si="2"/>
        <v>9.</v>
      </c>
      <c r="P16" s="53" t="str">
        <f t="shared" si="3"/>
        <v>5.</v>
      </c>
      <c r="Q16" s="1"/>
      <c r="R16" s="60"/>
      <c r="S16" s="60"/>
      <c r="T16" s="60"/>
      <c r="U16" s="61"/>
      <c r="V16" s="61"/>
      <c r="X16" s="59"/>
      <c r="Y16" s="59"/>
    </row>
    <row r="17">
      <c r="A17" s="44"/>
      <c r="B17" s="45">
        <v>14</v>
      </c>
      <c r="C17" s="59" t="s">
        <v>52</v>
      </c>
      <c r="D17" s="59" t="s">
        <v>49</v>
      </c>
      <c r="E17" s="62">
        <v>1909</v>
      </c>
      <c r="F17" s="48"/>
      <c r="G17" s="49">
        <f>IF(ISBLANK(C17),"",(COUNTIF(Pelitulokset!E:E,C17)))</f>
        <v>3</v>
      </c>
      <c r="H17" s="50">
        <f>IF(ISBLANK(C17),"",COUNTIF(Pelitulokset!B:C,C17))</f>
        <v>11</v>
      </c>
      <c r="I17" s="51" t="str">
        <f t="array" ref="I17">iferror(index('Säännöt ja ohjeet'!$H$20:$H$46,match(J17,'Säännöt ja ohjeet'!$J$20:$J$46,-1)+1,0) &amp; if(J17&gt;1600," (" &amp; round(J17,0) &amp; ")",""),"")</f>
        <v xml:space="preserve">2 kyu (1899)</v>
      </c>
      <c r="J17" s="51">
        <f t="array" ref="J17">iferror(index(Pelitulokset!$AJ$183:$BI$183,1,match($C17,Pelitulokset!$AJ$3:$BI$3,0)),"")</f>
        <v>1898.602453</v>
      </c>
      <c r="K17" s="51" t="str">
        <f t="array" ref="K17">iferror(index('Säännöt ja ohjeet'!$H$20:$H$46,match(L17,'Säännöt ja ohjeet'!$J$20:$J$46,-1)+1,0) &amp; " (" &amp; round(L17,0) &amp; ")","")</f>
        <v xml:space="preserve">2 kyu (1926)</v>
      </c>
      <c r="L17" s="51">
        <f t="array" ref="L17">iferror(index(Pelitulokset!$AJ$184:$BI$184,1,match($C17,Pelitulokset!$AJ$3:$BI$3,0)),"")</f>
        <v>1926.434661</v>
      </c>
      <c r="M17" s="52">
        <f t="shared" si="0"/>
        <v>17</v>
      </c>
      <c r="N17" s="50" t="str">
        <f t="shared" si="1"/>
        <v>13.</v>
      </c>
      <c r="O17" s="50" t="str">
        <f t="shared" si="2"/>
        <v>12.</v>
      </c>
      <c r="P17" s="53" t="str">
        <f t="shared" si="3"/>
        <v>10.</v>
      </c>
      <c r="Q17" s="1"/>
      <c r="R17" s="63"/>
      <c r="S17" s="1"/>
      <c r="T17" s="1"/>
      <c r="U17" s="27"/>
      <c r="V17" s="27"/>
      <c r="X17" s="59"/>
      <c r="Y17" s="59"/>
    </row>
    <row r="18">
      <c r="A18" s="44"/>
      <c r="B18" s="45">
        <v>15</v>
      </c>
      <c r="C18" s="59" t="s">
        <v>53</v>
      </c>
      <c r="D18" s="59" t="s">
        <v>45</v>
      </c>
      <c r="E18" s="62">
        <v>900</v>
      </c>
      <c r="F18" s="48"/>
      <c r="G18" s="49">
        <f>IF(ISBLANK(C18),"",(COUNTIF(Pelitulokset!E:E,C18)))</f>
        <v>2</v>
      </c>
      <c r="H18" s="50">
        <f>IF(ISBLANK(C18),"",COUNTIF(Pelitulokset!B:C,C18))</f>
        <v>4</v>
      </c>
      <c r="I18" s="51" t="str">
        <f t="array" ref="I18">iferror(index('Säännöt ja ohjeet'!$H$20:$H$46,match(J18,'Säännöt ja ohjeet'!$J$20:$J$46,-1)+1,0) &amp; if(J18&gt;1600," (" &amp; round(J18,0) &amp; ")",""),"")</f>
        <v xml:space="preserve">11 kyu</v>
      </c>
      <c r="J18" s="51">
        <f t="array" ref="J18">iferror(index(Pelitulokset!$AJ$183:$BI$183,1,match($C18,Pelitulokset!$AJ$3:$BI$3,0)),"")</f>
        <v>958.70573950000005</v>
      </c>
      <c r="K18" s="51" t="str">
        <f t="array" ref="K18">iferror(index('Säännöt ja ohjeet'!$H$20:$H$46,match(L18,'Säännöt ja ohjeet'!$J$20:$J$46,-1)+1,0) &amp; " (" &amp; round(L18,0) &amp; ")","")</f>
        <v xml:space="preserve">11 kyu (1013)</v>
      </c>
      <c r="L18" s="51">
        <f t="array" ref="L18">iferror(index(Pelitulokset!$AJ$184:$BI$184,1,match($C18,Pelitulokset!$AJ$3:$BI$3,0)),"")</f>
        <v>1013.342551</v>
      </c>
      <c r="M18" s="52">
        <f t="shared" si="0"/>
        <v>113</v>
      </c>
      <c r="N18" s="50" t="str">
        <f t="shared" si="1"/>
        <v>5.</v>
      </c>
      <c r="O18" s="50" t="str">
        <f t="shared" si="2"/>
        <v>13.</v>
      </c>
      <c r="P18" s="53" t="str">
        <f t="shared" si="3"/>
        <v>18.</v>
      </c>
      <c r="Q18" s="1"/>
      <c r="R18" s="1"/>
      <c r="S18" s="1"/>
      <c r="T18" s="1"/>
      <c r="U18" s="27"/>
      <c r="V18" s="27"/>
      <c r="X18" s="59"/>
      <c r="Y18" s="59"/>
    </row>
    <row r="19">
      <c r="A19" s="44"/>
      <c r="B19" s="45">
        <v>16</v>
      </c>
      <c r="C19" s="59" t="s">
        <v>54</v>
      </c>
      <c r="D19" s="59" t="s">
        <v>41</v>
      </c>
      <c r="E19" s="62">
        <v>2304</v>
      </c>
      <c r="F19" s="48"/>
      <c r="G19" s="49">
        <f>IF(ISBLANK(C19),"",(COUNTIF(Pelitulokset!E:E,C19)))</f>
        <v>6</v>
      </c>
      <c r="H19" s="50">
        <f>IF(ISBLANK(C19),"",COUNTIF(Pelitulokset!B:C,C19))</f>
        <v>11</v>
      </c>
      <c r="I19" s="51" t="str">
        <f t="array" ref="I19">iferror(index('Säännöt ja ohjeet'!$H$20:$H$46,match(J19,'Säännöt ja ohjeet'!$J$20:$J$46,-1)+1,0) &amp; if(J19&gt;1600," (" &amp; round(J19,0) &amp; ")",""),"")</f>
        <v xml:space="preserve">3 dan (2287)</v>
      </c>
      <c r="J19" s="51">
        <f t="array" ref="J19">iferror(index(Pelitulokset!$AJ$183:$BI$183,1,match($C19,Pelitulokset!$AJ$3:$BI$3,0)),"")</f>
        <v>2287.3116249999998</v>
      </c>
      <c r="K19" s="51" t="str">
        <f t="array" ref="K19">iferror(index('Säännöt ja ohjeet'!$H$20:$H$46,match(L19,'Säännöt ja ohjeet'!$J$20:$J$46,-1)+1,0) &amp; " (" &amp; round(L19,0) &amp; ")","")</f>
        <v xml:space="preserve">3 dan (2304)</v>
      </c>
      <c r="L19" s="51">
        <f t="array" ref="L19">iferror(index(Pelitulokset!$AJ$184:$BI$184,1,match($C19,Pelitulokset!$AJ$3:$BI$3,0)),"")</f>
        <v>2304</v>
      </c>
      <c r="M19" s="52">
        <f t="shared" si="0"/>
        <v>0</v>
      </c>
      <c r="N19" s="50" t="str">
        <f t="shared" si="1"/>
        <v>17.</v>
      </c>
      <c r="O19" s="50" t="str">
        <f t="shared" si="2"/>
        <v>7.</v>
      </c>
      <c r="P19" s="53" t="str">
        <f t="shared" si="3"/>
        <v>4.</v>
      </c>
      <c r="Q19" s="1"/>
      <c r="R19" s="1"/>
      <c r="S19" s="1"/>
      <c r="T19" s="1"/>
      <c r="U19" s="27"/>
      <c r="V19" s="27"/>
      <c r="X19" s="59"/>
      <c r="Y19" s="59"/>
    </row>
    <row r="20">
      <c r="A20" s="44"/>
      <c r="B20" s="45">
        <v>17</v>
      </c>
      <c r="C20" s="59" t="s">
        <v>55</v>
      </c>
      <c r="D20" s="59" t="s">
        <v>39</v>
      </c>
      <c r="E20" s="62">
        <v>1400</v>
      </c>
      <c r="F20" s="48"/>
      <c r="G20" s="49">
        <f>IF(ISBLANK(C20),"",(COUNTIF(Pelitulokset!E:E,C20)))</f>
        <v>1</v>
      </c>
      <c r="H20" s="50">
        <f>IF(ISBLANK(C20),"",COUNTIF(Pelitulokset!B:C,C20))</f>
        <v>3</v>
      </c>
      <c r="I20" s="51" t="str">
        <f t="array" ref="I20">iferror(index('Säännöt ja ohjeet'!$H$20:$H$46,match(J20,'Säännöt ja ohjeet'!$J$20:$J$46,-1)+1,0) &amp; if(J20&gt;1600," (" &amp; round(J20,0) &amp; ")",""),"")</f>
        <v xml:space="preserve">7 kyu</v>
      </c>
      <c r="J20" s="51">
        <f t="array" ref="J20">iferror(index(Pelitulokset!$AJ$183:$BI$183,1,match($C20,Pelitulokset!$AJ$3:$BI$3,0)),"")</f>
        <v>1355.1012209999999</v>
      </c>
      <c r="K20" s="51" t="str">
        <f t="array" ref="K20">iferror(index('Säännöt ja ohjeet'!$H$20:$H$46,match(L20,'Säännöt ja ohjeet'!$J$20:$J$46,-1)+1,0) &amp; " (" &amp; round(L20,0) &amp; ")","")</f>
        <v xml:space="preserve">7 kyu (1433)</v>
      </c>
      <c r="L20" s="51">
        <f t="array" ref="L20">iferror(index(Pelitulokset!$AJ$184:$BI$184,1,match($C20,Pelitulokset!$AJ$3:$BI$3,0)),"")</f>
        <v>1433.412233</v>
      </c>
      <c r="M20" s="52">
        <f t="shared" si="0"/>
        <v>33</v>
      </c>
      <c r="N20" s="50" t="str">
        <f t="shared" si="1"/>
        <v>11.</v>
      </c>
      <c r="O20" s="50" t="str">
        <f t="shared" si="2"/>
        <v>15.</v>
      </c>
      <c r="P20" s="53" t="str">
        <f t="shared" si="3"/>
        <v>16.</v>
      </c>
      <c r="Q20" s="1"/>
      <c r="R20" s="1"/>
      <c r="S20" s="1"/>
      <c r="T20" s="1"/>
      <c r="U20" s="27"/>
      <c r="V20" s="27"/>
      <c r="X20" s="59"/>
      <c r="Y20" s="59"/>
    </row>
    <row r="21">
      <c r="A21" s="44"/>
      <c r="B21" s="45">
        <v>18</v>
      </c>
      <c r="C21" s="59" t="s">
        <v>56</v>
      </c>
      <c r="D21" s="59" t="s">
        <v>41</v>
      </c>
      <c r="E21" s="62">
        <v>2327</v>
      </c>
      <c r="F21" s="48"/>
      <c r="G21" s="49">
        <f>IF(ISBLANK(C21),"",(COUNTIF(Pelitulokset!E:E,C21)))</f>
        <v>1</v>
      </c>
      <c r="H21" s="50">
        <f>IF(ISBLANK(C21),"",COUNTIF(Pelitulokset!B:C,C21))</f>
        <v>2</v>
      </c>
      <c r="I21" s="51" t="str">
        <f t="array" ref="I21">iferror(index('Säännöt ja ohjeet'!$H$20:$H$46,match(J21,'Säännöt ja ohjeet'!$J$20:$J$46,-1)+1,0) &amp; if(J21&gt;1600," (" &amp; round(J21,0) &amp; ")",""),"")</f>
        <v xml:space="preserve">3 dan (2326)</v>
      </c>
      <c r="J21" s="51">
        <f t="array" ref="J21">iferror(index(Pelitulokset!$AJ$183:$BI$183,1,match($C21,Pelitulokset!$AJ$3:$BI$3,0)),"")</f>
        <v>2326.2729049999998</v>
      </c>
      <c r="K21" s="51" t="str">
        <f t="array" ref="K21">iferror(index('Säännöt ja ohjeet'!$H$20:$H$46,match(L21,'Säännöt ja ohjeet'!$J$20:$J$46,-1)+1,0) &amp; " (" &amp; round(L21,0) &amp; ")","")</f>
        <v xml:space="preserve">3 dan (2343)</v>
      </c>
      <c r="L21" s="51">
        <f t="array" ref="L21">iferror(index(Pelitulokset!$AJ$184:$BI$184,1,match($C21,Pelitulokset!$AJ$3:$BI$3,0)),"")</f>
        <v>2342.8265099999999</v>
      </c>
      <c r="M21" s="52">
        <f t="shared" si="0"/>
        <v>16</v>
      </c>
      <c r="N21" s="50" t="str">
        <f t="shared" si="1"/>
        <v>14.</v>
      </c>
      <c r="O21" s="50" t="str">
        <f t="shared" si="2"/>
        <v>15.</v>
      </c>
      <c r="P21" s="53" t="str">
        <f t="shared" si="3"/>
        <v>2.</v>
      </c>
      <c r="Q21" s="1"/>
      <c r="R21" s="1"/>
      <c r="S21" s="1"/>
      <c r="T21" s="1"/>
      <c r="U21" s="27"/>
      <c r="V21" s="27"/>
      <c r="X21" s="59"/>
      <c r="Y21" s="59"/>
    </row>
    <row r="22">
      <c r="A22" s="44"/>
      <c r="B22" s="45">
        <v>19</v>
      </c>
      <c r="C22" s="59" t="s">
        <v>57</v>
      </c>
      <c r="D22" s="59" t="s">
        <v>41</v>
      </c>
      <c r="E22" s="62">
        <v>2171</v>
      </c>
      <c r="F22" s="48"/>
      <c r="G22" s="49">
        <f>IF(ISBLANK(C22),"",(COUNTIF(Pelitulokset!E:E,C22)))</f>
        <v>0</v>
      </c>
      <c r="H22" s="50">
        <f>IF(ISBLANK(C22),"",COUNTIF(Pelitulokset!B:C,C22))</f>
        <v>1</v>
      </c>
      <c r="I22" s="51" t="str">
        <f t="array" ref="I22">iferror(index('Säännöt ja ohjeet'!$H$20:$H$46,match(J22,'Säännöt ja ohjeet'!$J$20:$J$46,-1)+1,0) &amp; if(J22&gt;1600," (" &amp; round(J22,0) &amp; ")",""),"")</f>
        <v xml:space="preserve">2 dan (2164)</v>
      </c>
      <c r="J22" s="51">
        <f t="array" ref="J22">iferror(index(Pelitulokset!$AJ$183:$BI$183,1,match($C22,Pelitulokset!$AJ$3:$BI$3,0)),"")</f>
        <v>2163.9471199999998</v>
      </c>
      <c r="K22" s="51" t="str">
        <f t="array" ref="K22">iferror(index('Säännöt ja ohjeet'!$H$20:$H$46,match(L22,'Säännöt ja ohjeet'!$J$20:$J$46,-1)+1,0) &amp; " (" &amp; round(L22,0) &amp; ")","")</f>
        <v xml:space="preserve">2 dan (2171)</v>
      </c>
      <c r="L22" s="51">
        <f t="array" ref="L22">iferror(index(Pelitulokset!$AJ$184:$BI$184,1,match($C22,Pelitulokset!$AJ$3:$BI$3,0)),"")</f>
        <v>2171</v>
      </c>
      <c r="M22" s="52">
        <f t="shared" si="0"/>
        <v>0</v>
      </c>
      <c r="N22" s="50" t="str">
        <f t="shared" si="1"/>
        <v>17.</v>
      </c>
      <c r="O22" s="50" t="str">
        <f t="shared" si="2"/>
        <v>18.</v>
      </c>
      <c r="P22" s="53" t="str">
        <f t="shared" si="3"/>
        <v>7.</v>
      </c>
      <c r="Q22" s="1"/>
      <c r="R22" s="1"/>
      <c r="S22" s="1"/>
      <c r="T22" s="1"/>
      <c r="U22" s="27"/>
      <c r="V22" s="27"/>
      <c r="X22" s="59"/>
      <c r="Y22" s="59"/>
    </row>
    <row r="23">
      <c r="A23" s="44"/>
      <c r="B23" s="45">
        <v>20</v>
      </c>
      <c r="C23" s="59" t="s">
        <v>58</v>
      </c>
      <c r="D23" s="59" t="s">
        <v>59</v>
      </c>
      <c r="E23" s="62">
        <v>800</v>
      </c>
      <c r="F23" s="48"/>
      <c r="G23" s="49">
        <f>IF(ISBLANK(C23),"",(COUNTIF(Pelitulokset!E:E,C23)))</f>
        <v>0</v>
      </c>
      <c r="H23" s="50">
        <f>IF(ISBLANK(C23),"",COUNTIF(Pelitulokset!B:C,C23))</f>
        <v>5</v>
      </c>
      <c r="I23" s="51" t="str">
        <f t="array" ref="I23">iferror(index('Säännöt ja ohjeet'!$H$20:$H$46,match(J23,'Säännöt ja ohjeet'!$J$20:$J$46,-1)+1,0) &amp; if(J23&gt;1600," (" &amp; round(J23,0) &amp; ")",""),"")</f>
        <v xml:space="preserve">14 kyu</v>
      </c>
      <c r="J23" s="51">
        <f t="array" ref="J23">iferror(index(Pelitulokset!$AJ$183:$BI$183,1,match($C23,Pelitulokset!$AJ$3:$BI$3,0)),"")</f>
        <v>722.04551070000002</v>
      </c>
      <c r="K23" s="51" t="str">
        <f t="array" ref="K23">iferror(index('Säännöt ja ohjeet'!$H$20:$H$46,match(L23,'Säännöt ja ohjeet'!$J$20:$J$46,-1)+1,0) &amp; " (" &amp; round(L23,0) &amp; ")","")</f>
        <v xml:space="preserve">13 kyu (800)</v>
      </c>
      <c r="L23" s="51">
        <f t="array" ref="L23">iferror(index(Pelitulokset!$AJ$184:$BI$184,1,match($C23,Pelitulokset!$AJ$3:$BI$3,0)),"")</f>
        <v>800</v>
      </c>
      <c r="M23" s="52">
        <f t="shared" si="0"/>
        <v>0</v>
      </c>
      <c r="N23" s="50" t="str">
        <f t="shared" si="1"/>
        <v>17.</v>
      </c>
      <c r="O23" s="50" t="str">
        <f t="shared" si="2"/>
        <v>18.</v>
      </c>
      <c r="P23" s="53" t="str">
        <f t="shared" si="3"/>
        <v>20.</v>
      </c>
      <c r="Q23" s="1"/>
      <c r="R23" s="1"/>
      <c r="S23" s="1"/>
      <c r="T23" s="1"/>
      <c r="U23" s="27"/>
      <c r="V23" s="27"/>
      <c r="X23" s="59"/>
      <c r="Y23" s="59"/>
    </row>
    <row r="24">
      <c r="A24" s="44"/>
      <c r="B24" s="45">
        <v>21</v>
      </c>
      <c r="D24" s="64"/>
      <c r="E24" s="65"/>
      <c r="F24" s="66"/>
      <c r="G24" s="49" t="str">
        <f>IF(ISBLANK(C24),"",(COUNTIF(Pelitulokset!E:E,C24)))</f>
        <v/>
      </c>
      <c r="H24" s="50" t="str">
        <f>IF(ISBLANK(C24),"",COUNTIF(Pelitulokset!B:C,C24))</f>
        <v/>
      </c>
      <c r="I24" s="51" t="str">
        <f t="array" ref="I24">iferror(index('Säännöt ja ohjeet'!$H$20:$H$46,match(J24,'Säännöt ja ohjeet'!$J$20:$J$46,-1)+1,0) &amp; if(J24&gt;1600," (" &amp; round(J24,0) &amp; ")",""),"")</f>
        <v/>
      </c>
      <c r="J24" s="51" t="str">
        <f t="array" ref="J24">iferror(index(Pelitulokset!$AJ$183:$BI$183,1,match($C24,Pelitulokset!$AJ$3:$BI$3,0)),"")</f>
        <v/>
      </c>
      <c r="K24" s="51" t="str">
        <f t="array" ref="K24">iferror(index('Säännöt ja ohjeet'!$H$20:$H$46,match(L24,'Säännöt ja ohjeet'!$J$20:$J$46,-1)+1,0) &amp; " (" &amp; round(L24,0) &amp; ")","")</f>
        <v/>
      </c>
      <c r="L24" s="51" t="str">
        <f t="array" ref="L24">iferror(index(Pelitulokset!$AJ$184:$BI$184,1,match($C24,Pelitulokset!$AJ$3:$BI$3,0)),"")</f>
        <v/>
      </c>
      <c r="M24" s="52" t="str">
        <f t="shared" si="0"/>
        <v/>
      </c>
      <c r="N24" s="50" t="str">
        <f t="shared" si="1"/>
        <v/>
      </c>
      <c r="O24" s="50" t="str">
        <f t="shared" si="2"/>
        <v/>
      </c>
      <c r="P24" s="53" t="str">
        <f t="shared" si="3"/>
        <v/>
      </c>
      <c r="Q24" s="1"/>
      <c r="R24" s="1"/>
      <c r="S24" s="1"/>
      <c r="T24" s="1"/>
      <c r="U24" s="27"/>
      <c r="V24" s="27"/>
      <c r="X24" s="59"/>
      <c r="Y24" s="59"/>
    </row>
    <row r="25">
      <c r="A25" s="44"/>
      <c r="B25" s="45">
        <v>22</v>
      </c>
      <c r="D25" s="64"/>
      <c r="E25" s="65"/>
      <c r="F25" s="66"/>
      <c r="G25" s="49" t="str">
        <f>IF(ISBLANK(C25),"",(COUNTIF(Pelitulokset!E:E,C25)))</f>
        <v/>
      </c>
      <c r="H25" s="50" t="str">
        <f>IF(ISBLANK(C25),"",COUNTIF(Pelitulokset!B:C,C25))</f>
        <v/>
      </c>
      <c r="I25" s="51" t="str">
        <f t="array" ref="I25">iferror(index('Säännöt ja ohjeet'!$H$20:$H$46,match(J25,'Säännöt ja ohjeet'!$J$20:$J$46,-1)+1,0) &amp; if(J25&gt;1600," (" &amp; round(J25,0) &amp; ")",""),"")</f>
        <v/>
      </c>
      <c r="J25" s="51" t="str">
        <f t="array" ref="J25">iferror(index(Pelitulokset!$AJ$183:$BI$183,1,match($C25,Pelitulokset!$AJ$3:$BI$3,0)),"")</f>
        <v/>
      </c>
      <c r="K25" s="51" t="str">
        <f t="array" ref="K25">iferror(index('Säännöt ja ohjeet'!$H$20:$H$46,match(L25,'Säännöt ja ohjeet'!$J$20:$J$46,-1)+1,0) &amp; " (" &amp; round(L25,0) &amp; ")","")</f>
        <v/>
      </c>
      <c r="L25" s="51" t="str">
        <f t="array" ref="L25">iferror(index(Pelitulokset!$AJ$184:$BI$184,1,match($C25,Pelitulokset!$AJ$3:$BI$3,0)),"")</f>
        <v/>
      </c>
      <c r="M25" s="52" t="str">
        <f t="shared" si="0"/>
        <v/>
      </c>
      <c r="N25" s="50" t="str">
        <f t="shared" si="1"/>
        <v/>
      </c>
      <c r="O25" s="50" t="str">
        <f t="shared" si="2"/>
        <v/>
      </c>
      <c r="P25" s="53" t="str">
        <f t="shared" si="3"/>
        <v/>
      </c>
      <c r="Q25" s="1"/>
      <c r="R25" s="1"/>
      <c r="S25" s="1"/>
      <c r="T25" s="1"/>
      <c r="U25" s="27"/>
      <c r="V25" s="27"/>
      <c r="X25" s="59"/>
      <c r="Y25" s="59"/>
    </row>
    <row r="26">
      <c r="A26" s="44"/>
      <c r="B26" s="45">
        <v>23</v>
      </c>
      <c r="D26" s="64"/>
      <c r="E26" s="65"/>
      <c r="F26" s="66"/>
      <c r="G26" s="49" t="str">
        <f>IF(ISBLANK(C26),"",(COUNTIF(Pelitulokset!E:E,C26)))</f>
        <v/>
      </c>
      <c r="H26" s="50" t="str">
        <f>IF(ISBLANK(C26),"",COUNTIF(Pelitulokset!B:C,C26))</f>
        <v/>
      </c>
      <c r="I26" s="51" t="str">
        <f t="array" ref="I26">iferror(index('Säännöt ja ohjeet'!$H$20:$H$46,match(J26,'Säännöt ja ohjeet'!$J$20:$J$46,-1)+1,0) &amp; if(J26&gt;1600," (" &amp; round(J26,0) &amp; ")",""),"")</f>
        <v/>
      </c>
      <c r="J26" s="51" t="str">
        <f t="array" ref="J26">iferror(index(Pelitulokset!$AJ$183:$BI$183,1,match($C26,Pelitulokset!$AJ$3:$BI$3,0)),"")</f>
        <v/>
      </c>
      <c r="K26" s="51" t="str">
        <f t="array" ref="K26">iferror(index('Säännöt ja ohjeet'!$H$20:$H$46,match(L26,'Säännöt ja ohjeet'!$J$20:$J$46,-1)+1,0) &amp; " (" &amp; round(L26,0) &amp; ")","")</f>
        <v/>
      </c>
      <c r="L26" s="51" t="str">
        <f t="array" ref="L26">iferror(index(Pelitulokset!$AJ$184:$BI$184,1,match($C26,Pelitulokset!$AJ$3:$BI$3,0)),"")</f>
        <v/>
      </c>
      <c r="M26" s="52" t="str">
        <f t="shared" si="0"/>
        <v/>
      </c>
      <c r="N26" s="50" t="str">
        <f t="shared" si="1"/>
        <v/>
      </c>
      <c r="O26" s="50" t="str">
        <f t="shared" si="2"/>
        <v/>
      </c>
      <c r="P26" s="53" t="str">
        <f t="shared" si="3"/>
        <v/>
      </c>
      <c r="Q26" s="1"/>
      <c r="R26" s="1"/>
      <c r="S26" s="1"/>
      <c r="T26" s="1"/>
      <c r="U26" s="27"/>
      <c r="V26" s="27"/>
      <c r="X26" s="59"/>
      <c r="Y26" s="59"/>
    </row>
    <row r="27">
      <c r="A27" s="44"/>
      <c r="B27" s="45">
        <v>24</v>
      </c>
      <c r="D27" s="64"/>
      <c r="E27" s="65"/>
      <c r="F27" s="66"/>
      <c r="G27" s="49" t="str">
        <f>IF(ISBLANK(C27),"",(COUNTIF(Pelitulokset!E:E,C27)))</f>
        <v/>
      </c>
      <c r="H27" s="50" t="str">
        <f>IF(ISBLANK(C27),"",COUNTIF(Pelitulokset!B:C,C27))</f>
        <v/>
      </c>
      <c r="I27" s="51" t="str">
        <f t="array" ref="I27">iferror(index('Säännöt ja ohjeet'!$H$20:$H$46,match(J27,'Säännöt ja ohjeet'!$J$20:$J$46,-1)+1,0) &amp; if(J27&gt;1600," (" &amp; round(J27,0) &amp; ")",""),"")</f>
        <v/>
      </c>
      <c r="J27" s="51" t="str">
        <f t="array" ref="J27">iferror(index(Pelitulokset!$AJ$183:$BI$183,1,match($C27,Pelitulokset!$AJ$3:$BI$3,0)),"")</f>
        <v/>
      </c>
      <c r="K27" s="51" t="str">
        <f t="array" ref="K27">iferror(index('Säännöt ja ohjeet'!$H$20:$H$46,match(L27,'Säännöt ja ohjeet'!$J$20:$J$46,-1)+1,0) &amp; " (" &amp; round(L27,0) &amp; ")","")</f>
        <v/>
      </c>
      <c r="L27" s="51" t="str">
        <f t="array" ref="L27">iferror(index(Pelitulokset!$AJ$184:$BI$184,1,match($C27,Pelitulokset!$AJ$3:$BI$3,0)),"")</f>
        <v/>
      </c>
      <c r="M27" s="52" t="str">
        <f t="shared" si="0"/>
        <v/>
      </c>
      <c r="N27" s="50" t="str">
        <f t="shared" si="1"/>
        <v/>
      </c>
      <c r="O27" s="50" t="str">
        <f t="shared" si="2"/>
        <v/>
      </c>
      <c r="P27" s="53" t="str">
        <f t="shared" si="3"/>
        <v/>
      </c>
      <c r="Q27" s="1"/>
      <c r="R27" s="1"/>
      <c r="S27" s="1"/>
      <c r="T27" s="1"/>
      <c r="U27" s="27"/>
      <c r="V27" s="27"/>
      <c r="X27" s="59"/>
      <c r="Y27" s="59"/>
    </row>
    <row r="28">
      <c r="A28" s="44"/>
      <c r="B28" s="45">
        <v>25</v>
      </c>
      <c r="D28" s="64"/>
      <c r="E28" s="65"/>
      <c r="F28" s="66"/>
      <c r="G28" s="49" t="str">
        <f>IF(ISBLANK(C28),"",(COUNTIF(Pelitulokset!E:E,C28)))</f>
        <v/>
      </c>
      <c r="H28" s="50" t="str">
        <f>IF(ISBLANK(C28),"",COUNTIF(Pelitulokset!B:C,C28))</f>
        <v/>
      </c>
      <c r="I28" s="51" t="str">
        <f t="array" ref="I28">iferror(index('Säännöt ja ohjeet'!$H$20:$H$46,match(J28,'Säännöt ja ohjeet'!$J$20:$J$46,-1)+1,0) &amp; if(J28&gt;1600," (" &amp; round(J28,0) &amp; ")",""),"")</f>
        <v/>
      </c>
      <c r="J28" s="51" t="str">
        <f t="array" ref="J28">iferror(index(Pelitulokset!$AJ$183:$BI$183,1,match($C28,Pelitulokset!$AJ$3:$BI$3,0)),"")</f>
        <v/>
      </c>
      <c r="K28" s="51" t="str">
        <f t="array" ref="K28">iferror(index('Säännöt ja ohjeet'!$H$20:$H$46,match(L28,'Säännöt ja ohjeet'!$J$20:$J$46,-1)+1,0) &amp; " (" &amp; round(L28,0) &amp; ")","")</f>
        <v/>
      </c>
      <c r="L28" s="51" t="str">
        <f t="array" ref="L28">iferror(index(Pelitulokset!$AJ$184:$BI$184,1,match($C28,Pelitulokset!$AJ$3:$BI$3,0)),"")</f>
        <v/>
      </c>
      <c r="M28" s="52" t="str">
        <f t="shared" si="0"/>
        <v/>
      </c>
      <c r="N28" s="50" t="str">
        <f t="shared" si="1"/>
        <v/>
      </c>
      <c r="O28" s="50" t="str">
        <f t="shared" si="2"/>
        <v/>
      </c>
      <c r="P28" s="53" t="str">
        <f t="shared" si="3"/>
        <v/>
      </c>
      <c r="Q28" s="1"/>
      <c r="R28" s="1"/>
      <c r="S28" s="1"/>
      <c r="T28" s="1"/>
      <c r="U28" s="27"/>
      <c r="V28" s="27"/>
      <c r="X28" s="59"/>
      <c r="Y28" s="59"/>
    </row>
    <row r="29">
      <c r="A29" s="44"/>
      <c r="B29" s="67">
        <v>26</v>
      </c>
      <c r="C29" s="68"/>
      <c r="D29" s="68"/>
      <c r="E29" s="69"/>
      <c r="F29" s="70"/>
      <c r="G29" s="71" t="str">
        <f>IF(ISBLANK(C29),"",(COUNTIF(Pelitulokset!E:E,C29)))</f>
        <v/>
      </c>
      <c r="H29" s="72" t="str">
        <f>IF(ISBLANK(C29),"",COUNTIF(Pelitulokset!B:C,C29))</f>
        <v/>
      </c>
      <c r="I29" s="73" t="str">
        <f t="array" ref="I29">iferror(index('Säännöt ja ohjeet'!$H$20:$H$46,match(J29,'Säännöt ja ohjeet'!$J$20:$J$46,-1)+1,0) &amp; if(J29&gt;1600," (" &amp; round(J29,0) &amp; ")",""),"")</f>
        <v/>
      </c>
      <c r="J29" s="73" t="str">
        <f t="array" ref="J29">iferror(index(Pelitulokset!$AJ$183:$BI$183,1,match($C29,Pelitulokset!$AJ$3:$BI$3,0)),"")</f>
        <v/>
      </c>
      <c r="K29" s="73" t="str">
        <f t="array" ref="K29">iferror(index('Säännöt ja ohjeet'!$H$20:$H$46,match(L29,'Säännöt ja ohjeet'!$J$20:$J$46,-1)+1,0) &amp; " (" &amp; round(L29,0) &amp; ")","")</f>
        <v/>
      </c>
      <c r="L29" s="73" t="str">
        <f t="array" ref="L29">iferror(index(Pelitulokset!$AJ$184:$BI$184,1,match($C29,Pelitulokset!$AJ$3:$BI$3,0)),"")</f>
        <v/>
      </c>
      <c r="M29" s="52" t="str">
        <f t="shared" si="0"/>
        <v/>
      </c>
      <c r="N29" s="72" t="str">
        <f t="shared" si="1"/>
        <v/>
      </c>
      <c r="O29" s="72" t="str">
        <f t="shared" si="2"/>
        <v/>
      </c>
      <c r="P29" s="53" t="str">
        <f t="shared" si="3"/>
        <v/>
      </c>
      <c r="Q29" s="1"/>
      <c r="R29" s="1"/>
      <c r="S29" s="1"/>
      <c r="T29" s="1"/>
      <c r="U29" s="27"/>
      <c r="V29" s="27"/>
      <c r="X29" s="59"/>
      <c r="Y29" s="59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27"/>
      <c r="V30" s="27"/>
      <c r="X30" s="59"/>
      <c r="Y30" s="59"/>
    </row>
    <row r="31">
      <c r="A31" s="1"/>
      <c r="B31" s="26" t="s">
        <v>60</v>
      </c>
      <c r="C31" s="1"/>
      <c r="D31" s="1"/>
      <c r="E31" s="74">
        <f>AVERAGE(E4:E29)</f>
        <v>1711.25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27"/>
      <c r="V31" s="27"/>
      <c r="X31" s="59"/>
      <c r="Y31" s="59"/>
    </row>
    <row r="32">
      <c r="A32" s="1"/>
      <c r="B32" s="26" t="s">
        <v>61</v>
      </c>
      <c r="C32" s="1"/>
      <c r="D32" s="1"/>
      <c r="E32" s="74">
        <f>average(J4:J29)</f>
        <v>1736.1696519100001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27"/>
      <c r="V32" s="27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27"/>
      <c r="V33" s="27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27"/>
      <c r="V34" s="27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27"/>
      <c r="V35" s="27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27"/>
      <c r="V36" s="27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27"/>
      <c r="V37" s="27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27"/>
      <c r="V38" s="27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27"/>
      <c r="V39" s="27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27"/>
      <c r="V40" s="27"/>
    </row>
  </sheetData>
  <autoFilter ref="$B$3:$P$29">
    <sortState ref="B3:P29">
      <sortCondition ref="B3:B29"/>
      <sortCondition descending="1" ref="G3:G29"/>
      <sortCondition descending="1" ref="M3:M29"/>
      <sortCondition descending="1" ref="J3:J29"/>
      <sortCondition ref="P3:P29"/>
    </sortState>
  </autoFilter>
  <mergeCells count="4">
    <mergeCell ref="B2:E2"/>
    <mergeCell ref="G2:P2"/>
    <mergeCell ref="S4:T4"/>
    <mergeCell ref="U4:V4"/>
  </mergeCells>
  <dataValidations count="1" disablePrompts="0">
    <dataValidation sqref="D4:D29" type="list" allowBlank="1" errorStyle="stop" imeMode="noControl" operator="between" showDropDown="0" showErrorMessage="1" showInputMessage="0">
      <formula1>'Säännöt ja ohjeet'!$H$20:$H$46</formula1>
    </dataValidation>
  </dataValidation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Blanks" priority="1" id="{00C300D4-003E-4CE9-8511-001E00FD0077}">
            <xm:f>LEN(TRIM(C4))&gt;0</xm:f>
            <x14:dxf>
              <font/>
              <fill>
                <patternFill patternType="solid">
                  <fgColor rgb="FFFFF2CC"/>
                  <bgColor rgb="FFFFF2CC"/>
                </patternFill>
              </fill>
              <border>
                <left/>
                <right/>
                <top/>
                <bottom/>
                <diagonal/>
              </border>
            </x14:dxf>
          </x14:cfRule>
          <xm:sqref>C4:E23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showGridLines="0" topLeftCell="D1" zoomScale="100" workbookViewId="0">
      <pane ySplit="3" topLeftCell="A4" activePane="bottomLeft" state="frozen"/>
      <selection activeCell="B5" activeCellId="0" sqref="B5"/>
    </sheetView>
  </sheetViews>
  <sheetFormatPr defaultColWidth="12.630000000000001" defaultRowHeight="15.75" customHeight="1"/>
  <cols>
    <col customWidth="1" min="1" max="1" width="7.75"/>
    <col customWidth="1" min="2" max="3" width="16.379999999999999"/>
    <col customWidth="1" min="4" max="4" width="11.75"/>
    <col customWidth="1" min="5" max="5" width="17.629999999999999"/>
    <col customWidth="1" min="6" max="6" width="13"/>
    <col customWidth="1" min="8" max="8" width="4.75"/>
    <col hidden="1" min="9" max="14" width="12.630000000000001"/>
    <col customWidth="1" min="18" max="18" width="14.380000000000001"/>
    <col customWidth="1" hidden="1" min="19" max="20" width="14.380000000000001"/>
    <col customWidth="1" hidden="1" min="21" max="22" width="17.129999999999999"/>
    <col customWidth="1" min="23" max="23" width="18.25"/>
    <col customWidth="1" hidden="1" min="24" max="25" width="14.380000000000001"/>
    <col customWidth="1" min="26" max="26" width="14.380000000000001"/>
    <col customWidth="1" hidden="1" min="27" max="27" width="14.380000000000001"/>
    <col customWidth="1" hidden="1" min="28" max="28" width="18.5"/>
    <col customWidth="1" hidden="1" min="29" max="30" width="14.380000000000001"/>
    <col customWidth="1" min="31" max="31" width="14.380000000000001"/>
    <col customWidth="1" hidden="1" min="32" max="32" width="14.380000000000001"/>
    <col customWidth="1" hidden="1" min="33" max="33" width="15.880000000000001"/>
  </cols>
  <sheetData>
    <row r="1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75"/>
      <c r="AI1" s="76" t="s">
        <v>62</v>
      </c>
      <c r="AJ1" s="77">
        <v>1</v>
      </c>
      <c r="AK1" s="77">
        <v>2</v>
      </c>
      <c r="AL1" s="77">
        <v>3</v>
      </c>
      <c r="AM1" s="77">
        <v>4</v>
      </c>
      <c r="AN1" s="77">
        <v>5</v>
      </c>
      <c r="AO1" s="77">
        <v>6</v>
      </c>
      <c r="AP1" s="77">
        <v>7</v>
      </c>
      <c r="AQ1" s="77">
        <v>8</v>
      </c>
      <c r="AR1" s="77">
        <v>9</v>
      </c>
      <c r="AS1" s="77">
        <v>10</v>
      </c>
      <c r="AT1" s="77">
        <v>11</v>
      </c>
      <c r="AU1" s="77">
        <v>12</v>
      </c>
      <c r="AV1" s="77">
        <v>13</v>
      </c>
      <c r="AW1" s="77">
        <v>14</v>
      </c>
      <c r="AX1" s="77">
        <v>15</v>
      </c>
      <c r="AY1" s="77">
        <v>16</v>
      </c>
      <c r="AZ1" s="77">
        <v>17</v>
      </c>
      <c r="BA1" s="77">
        <v>18</v>
      </c>
      <c r="BB1" s="77">
        <v>19</v>
      </c>
      <c r="BC1" s="77">
        <v>20</v>
      </c>
      <c r="BD1" s="77">
        <v>21</v>
      </c>
      <c r="BE1" s="77">
        <v>22</v>
      </c>
      <c r="BF1" s="77">
        <v>23</v>
      </c>
      <c r="BG1" s="77">
        <v>24</v>
      </c>
      <c r="BH1" s="77">
        <v>25</v>
      </c>
      <c r="BI1" s="77">
        <v>26</v>
      </c>
      <c r="BJ1" s="77" t="s">
        <v>63</v>
      </c>
    </row>
    <row r="2">
      <c r="A2" s="75"/>
      <c r="B2" s="78" t="s">
        <v>64</v>
      </c>
      <c r="C2" s="27"/>
      <c r="D2" s="27"/>
      <c r="E2" s="27"/>
      <c r="F2" s="75"/>
      <c r="G2" s="75"/>
      <c r="H2" s="75"/>
      <c r="I2" s="75" t="s">
        <v>65</v>
      </c>
      <c r="J2" s="27"/>
      <c r="K2" s="75"/>
      <c r="L2" s="75"/>
      <c r="M2" s="75"/>
      <c r="N2" s="75"/>
      <c r="O2" s="79" t="s">
        <v>66</v>
      </c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27"/>
      <c r="AI2" s="81"/>
      <c r="AJ2" s="77" t="s">
        <v>67</v>
      </c>
      <c r="AK2" s="82"/>
      <c r="AL2" s="83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</row>
    <row r="3">
      <c r="A3" s="75"/>
      <c r="B3" s="84" t="s">
        <v>68</v>
      </c>
      <c r="C3" s="85" t="s">
        <v>69</v>
      </c>
      <c r="D3" s="85" t="s">
        <v>70</v>
      </c>
      <c r="E3" s="85" t="s">
        <v>71</v>
      </c>
      <c r="F3" s="85" t="s">
        <v>72</v>
      </c>
      <c r="G3" s="86" t="s">
        <v>73</v>
      </c>
      <c r="H3" s="87"/>
      <c r="I3" s="87" t="s">
        <v>74</v>
      </c>
      <c r="J3" s="87" t="s">
        <v>75</v>
      </c>
      <c r="K3" s="87" t="s">
        <v>76</v>
      </c>
      <c r="L3" s="87" t="s">
        <v>77</v>
      </c>
      <c r="M3" s="87" t="s">
        <v>78</v>
      </c>
      <c r="N3" s="87" t="s">
        <v>79</v>
      </c>
      <c r="O3" s="88" t="s">
        <v>80</v>
      </c>
      <c r="P3" s="89" t="s">
        <v>81</v>
      </c>
      <c r="Q3" s="89" t="s">
        <v>82</v>
      </c>
      <c r="R3" s="88" t="s">
        <v>83</v>
      </c>
      <c r="S3" s="88" t="s">
        <v>84</v>
      </c>
      <c r="T3" s="88" t="s">
        <v>85</v>
      </c>
      <c r="U3" s="88" t="s">
        <v>86</v>
      </c>
      <c r="V3" s="88" t="s">
        <v>87</v>
      </c>
      <c r="W3" s="88" t="s">
        <v>88</v>
      </c>
      <c r="X3" s="88" t="s">
        <v>89</v>
      </c>
      <c r="Y3" s="88" t="s">
        <v>90</v>
      </c>
      <c r="Z3" s="88" t="s">
        <v>91</v>
      </c>
      <c r="AA3" s="88" t="s">
        <v>92</v>
      </c>
      <c r="AB3" s="88" t="s">
        <v>93</v>
      </c>
      <c r="AC3" s="88" t="s">
        <v>94</v>
      </c>
      <c r="AD3" s="88" t="s">
        <v>95</v>
      </c>
      <c r="AE3" s="88" t="s">
        <v>96</v>
      </c>
      <c r="AF3" s="90" t="s">
        <v>97</v>
      </c>
      <c r="AG3" s="90" t="s">
        <v>98</v>
      </c>
      <c r="AH3" s="27"/>
      <c r="AI3" s="81"/>
      <c r="AJ3" s="82" t="str">
        <f t="array" ref="AJ3">index('Osallistujat ja seuranta'!$C:$C,AJ1+row('Osallistujat ja seuranta'!$B$3),0)</f>
        <v>Joni</v>
      </c>
      <c r="AK3" s="82" t="str">
        <f t="array" ref="AK3">index('Osallistujat ja seuranta'!$C:$C,AK1+row('Osallistujat ja seuranta'!$B$3),0)</f>
        <v>Aleksi</v>
      </c>
      <c r="AL3" s="82" t="str">
        <f t="array" ref="AL3">index('Osallistujat ja seuranta'!$C:$C,AL1+row('Osallistujat ja seuranta'!$B$3),0)</f>
        <v>Olli</v>
      </c>
      <c r="AM3" s="82" t="str">
        <f t="array" ref="AM3">index('Osallistujat ja seuranta'!$C:$C,AM1+row('Osallistujat ja seuranta'!$B$3),0)</f>
        <v>Jussa</v>
      </c>
      <c r="AN3" s="82" t="str">
        <f t="array" ref="AN3">index('Osallistujat ja seuranta'!$C:$C,AN1+row('Osallistujat ja seuranta'!$B$3),0)</f>
        <v>Peitsa</v>
      </c>
      <c r="AO3" s="82" t="str">
        <f t="array" ref="AO3">index('Osallistujat ja seuranta'!$C:$C,AO1+row('Osallistujat ja seuranta'!$B$3),0)</f>
        <v>Kulkija</v>
      </c>
      <c r="AP3" s="82" t="str">
        <f t="array" ref="AP3">index('Osallistujat ja seuranta'!$C:$C,AP1+row('Osallistujat ja seuranta'!$B$3),0)</f>
        <v>Markku</v>
      </c>
      <c r="AQ3" s="82" t="str">
        <f t="array" ref="AQ3">index('Osallistujat ja seuranta'!$C:$C,AQ1+row('Osallistujat ja seuranta'!$B$3),0)</f>
        <v>Lauri</v>
      </c>
      <c r="AR3" s="82" t="str">
        <f t="array" ref="AR3">index('Osallistujat ja seuranta'!$C:$C,AR1+row('Osallistujat ja seuranta'!$B$3),0)</f>
        <v>Eveliina</v>
      </c>
      <c r="AS3" s="82" t="str">
        <f t="array" ref="AS3">index('Osallistujat ja seuranta'!$C:$C,AS1+row('Osallistujat ja seuranta'!$B$3),0)</f>
        <v>Tomi</v>
      </c>
      <c r="AT3" s="82" t="str">
        <f t="array" ref="AT3">index('Osallistujat ja seuranta'!$C:$C,AT1+row('Osallistujat ja seuranta'!$B$3),0)</f>
        <v>Mikko</v>
      </c>
      <c r="AU3" s="82" t="str">
        <f t="array" ref="AU3">index('Osallistujat ja seuranta'!$C:$C,AU1+row('Osallistujat ja seuranta'!$B$3),0)</f>
        <v>Timo</v>
      </c>
      <c r="AV3" s="82" t="str">
        <f t="array" ref="AV3">index('Osallistujat ja seuranta'!$C:$C,AV1+row('Osallistujat ja seuranta'!$B$3),0)</f>
        <v>Heikki</v>
      </c>
      <c r="AW3" s="82" t="str">
        <f t="array" ref="AW3">index('Osallistujat ja seuranta'!$C:$C,AW1+row('Osallistujat ja seuranta'!$B$3),0)</f>
        <v>Tim</v>
      </c>
      <c r="AX3" s="82" t="str">
        <f t="array" ref="AX3">index('Osallistujat ja seuranta'!$C:$C,AX1+row('Osallistujat ja seuranta'!$B$3),0)</f>
        <v xml:space="preserve">Mikko S.</v>
      </c>
      <c r="AY3" s="82" t="str">
        <f t="array" ref="AY3">index('Osallistujat ja seuranta'!$C:$C,AY1+row('Osallistujat ja seuranta'!$B$3),0)</f>
        <v>Juuso</v>
      </c>
      <c r="AZ3" s="82" t="str">
        <f t="array" ref="AZ3">index('Osallistujat ja seuranta'!$C:$C,AZ1+row('Osallistujat ja seuranta'!$B$3),0)</f>
        <v xml:space="preserve">Aura </v>
      </c>
      <c r="BA3" s="82" t="str">
        <f t="array" ref="BA3">index('Osallistujat ja seuranta'!$C:$C,BA1+row('Osallistujat ja seuranta'!$B$3),0)</f>
        <v>Oiva</v>
      </c>
      <c r="BB3" s="82" t="str">
        <f t="array" ref="BB3">index('Osallistujat ja seuranta'!$C:$C,BB1+row('Osallistujat ja seuranta'!$B$3),0)</f>
        <v>Teemu</v>
      </c>
      <c r="BC3" s="82" t="str">
        <f t="array" ref="BC3">index('Osallistujat ja seuranta'!$C:$C,BC1+row('Osallistujat ja seuranta'!$B$3),0)</f>
        <v>Hleb</v>
      </c>
      <c r="BD3" s="82">
        <f t="array" ref="BD3">index('Osallistujat ja seuranta'!$C:$C,BD1+row('Osallistujat ja seuranta'!$B$3),0)</f>
        <v>0</v>
      </c>
      <c r="BE3" s="82">
        <f t="array" ref="BE3">index('Osallistujat ja seuranta'!$C:$C,BE1+row('Osallistujat ja seuranta'!$B$3),0)</f>
        <v>0</v>
      </c>
      <c r="BF3" s="82">
        <f t="array" ref="BF3">index('Osallistujat ja seuranta'!$C:$C,BF1+row('Osallistujat ja seuranta'!$B$3),0)</f>
        <v>0</v>
      </c>
      <c r="BG3" s="82">
        <f t="array" ref="BG3">index('Osallistujat ja seuranta'!$C:$C,BG1+row('Osallistujat ja seuranta'!$B$3),0)</f>
        <v>0</v>
      </c>
      <c r="BH3" s="82">
        <f t="array" ref="BH3">index('Osallistujat ja seuranta'!$C:$C,BH1+row('Osallistujat ja seuranta'!$B$3),0)</f>
        <v>0</v>
      </c>
      <c r="BI3" s="82">
        <f t="array" ref="BI3">index('Osallistujat ja seuranta'!$C:$C,BI1+row('Osallistujat ja seuranta'!$B$3),0)</f>
        <v>0</v>
      </c>
      <c r="BJ3" s="82"/>
    </row>
    <row r="4">
      <c r="A4" s="75"/>
      <c r="B4" s="91"/>
      <c r="C4" s="92"/>
      <c r="D4" s="92"/>
      <c r="E4" s="92"/>
      <c r="F4" s="93"/>
      <c r="G4" s="94"/>
      <c r="H4" s="95"/>
      <c r="I4" s="95"/>
      <c r="J4" s="95"/>
      <c r="K4" s="95"/>
      <c r="L4" s="95"/>
      <c r="M4" s="95"/>
      <c r="N4" s="95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7"/>
      <c r="AG4" s="97"/>
      <c r="AH4" s="75"/>
      <c r="AI4" s="76" t="s">
        <v>99</v>
      </c>
      <c r="AJ4" s="98">
        <f t="array" ref="AJ4">index('Osallistujat ja seuranta'!$E:$E,match(AJ3,'Osallistujat ja seuranta'!$C:$C,0),0)</f>
        <v>1084</v>
      </c>
      <c r="AK4" s="98">
        <f t="array" ref="AK4">index('Osallistujat ja seuranta'!$E:$E,match(AK3,'Osallistujat ja seuranta'!$C:$C,0),0)</f>
        <v>1722</v>
      </c>
      <c r="AL4" s="98">
        <f t="array" ref="AL4">index('Osallistujat ja seuranta'!$E:$E,match(AL3,'Osallistujat ja seuranta'!$C:$C,0),0)</f>
        <v>2353</v>
      </c>
      <c r="AM4" s="98">
        <f t="array" ref="AM4">index('Osallistujat ja seuranta'!$E:$E,match(AM3,'Osallistujat ja seuranta'!$C:$C,0),0)</f>
        <v>1334</v>
      </c>
      <c r="AN4" s="98">
        <f t="array" ref="AN4">index('Osallistujat ja seuranta'!$E:$E,match(AN3,'Osallistujat ja seuranta'!$C:$C,0),0)</f>
        <v>1201</v>
      </c>
      <c r="AO4" s="98">
        <f t="array" ref="AO4">index('Osallistujat ja seuranta'!$E:$E,match(AO3,'Osallistujat ja seuranta'!$C:$C,0),0)</f>
        <v>1400</v>
      </c>
      <c r="AP4" s="98">
        <f t="array" ref="AP4">index('Osallistujat ja seuranta'!$E:$E,match(AP3,'Osallistujat ja seuranta'!$C:$C,0),0)</f>
        <v>2273</v>
      </c>
      <c r="AQ4" s="98">
        <f t="array" ref="AQ4">index('Osallistujat ja seuranta'!$E:$E,match(AQ3,'Osallistujat ja seuranta'!$C:$C,0),0)</f>
        <v>1578</v>
      </c>
      <c r="AR4" s="98">
        <f t="array" ref="AR4">index('Osallistujat ja seuranta'!$E:$E,match(AR3,'Osallistujat ja seuranta'!$C:$C,0),0)</f>
        <v>900</v>
      </c>
      <c r="AS4" s="98">
        <f t="array" ref="AS4">index('Osallistujat ja seuranta'!$E:$E,match(AS3,'Osallistujat ja seuranta'!$C:$C,0),0)</f>
        <v>2166</v>
      </c>
      <c r="AT4" s="98">
        <f t="array" ref="AT4">index('Osallistujat ja seuranta'!$E:$E,match(AT3,'Osallistujat ja seuranta'!$C:$C,0),0)</f>
        <v>1908</v>
      </c>
      <c r="AU4" s="98">
        <f t="array" ref="AU4">index('Osallistujat ja seuranta'!$E:$E,match(AU3,'Osallistujat ja seuranta'!$C:$C,0),0)</f>
        <v>2329</v>
      </c>
      <c r="AV4" s="98">
        <f t="array" ref="AV4">index('Osallistujat ja seuranta'!$E:$E,match(AV3,'Osallistujat ja seuranta'!$C:$C,0),0)</f>
        <v>2166</v>
      </c>
      <c r="AW4" s="98">
        <f t="array" ref="AW4">index('Osallistujat ja seuranta'!$E:$E,match(AW3,'Osallistujat ja seuranta'!$C:$C,0),0)</f>
        <v>1909</v>
      </c>
      <c r="AX4" s="98">
        <f t="array" ref="AX4">index('Osallistujat ja seuranta'!$E:$E,match(AX3,'Osallistujat ja seuranta'!$C:$C,0),0)</f>
        <v>900</v>
      </c>
      <c r="AY4" s="98">
        <f t="array" ref="AY4">index('Osallistujat ja seuranta'!$E:$E,match(AY3,'Osallistujat ja seuranta'!$C:$C,0),0)</f>
        <v>2304</v>
      </c>
      <c r="AZ4" s="98">
        <f t="array" ref="AZ4">index('Osallistujat ja seuranta'!$E:$E,match(AZ3,'Osallistujat ja seuranta'!$C:$C,0),0)</f>
        <v>1400</v>
      </c>
      <c r="BA4" s="98">
        <f t="array" ref="BA4">index('Osallistujat ja seuranta'!$E:$E,match(BA3,'Osallistujat ja seuranta'!$C:$C,0),0)</f>
        <v>2327</v>
      </c>
      <c r="BB4" s="98">
        <f t="array" ref="BB4">index('Osallistujat ja seuranta'!$E:$E,match(BB3,'Osallistujat ja seuranta'!$C:$C,0),0)</f>
        <v>2171</v>
      </c>
      <c r="BC4" s="98">
        <f t="array" ref="BC4">index('Osallistujat ja seuranta'!$E:$E,match(BC3,'Osallistujat ja seuranta'!$C:$C,0),0)</f>
        <v>800</v>
      </c>
      <c r="BD4" s="82" t="e">
        <f t="array" ref="BD4">index('Osallistujat ja seuranta'!$E:$E,match(BD3,'Osallistujat ja seuranta'!$C:$C,0),0)</f>
        <v>#N/A</v>
      </c>
      <c r="BE4" s="82" t="e">
        <f t="array" ref="BE4">index('Osallistujat ja seuranta'!$E:$E,match(BE3,'Osallistujat ja seuranta'!$C:$C,0),0)</f>
        <v>#N/A</v>
      </c>
      <c r="BF4" s="82" t="e">
        <f t="array" ref="BF4">index('Osallistujat ja seuranta'!$E:$E,match(BF3,'Osallistujat ja seuranta'!$C:$C,0),0)</f>
        <v>#N/A</v>
      </c>
      <c r="BG4" s="82" t="e">
        <f t="array" ref="BG4">index('Osallistujat ja seuranta'!$E:$E,match(BG3,'Osallistujat ja seuranta'!$C:$C,0),0)</f>
        <v>#N/A</v>
      </c>
      <c r="BH4" s="82" t="e">
        <f t="array" ref="BH4">index('Osallistujat ja seuranta'!$E:$E,match(BH3,'Osallistujat ja seuranta'!$C:$C,0),0)</f>
        <v>#N/A</v>
      </c>
      <c r="BI4" s="82" t="e">
        <f t="array" ref="BI4">index('Osallistujat ja seuranta'!$E:$E,match(BI3,'Osallistujat ja seuranta'!$C:$C,0),0)</f>
        <v>#N/A</v>
      </c>
      <c r="BJ4" s="99">
        <f t="shared" ref="BJ4:BJ67" si="4">sum(iferror(AJ4:BI4,0))/count(AJ4:BI4)</f>
        <v>1711.25</v>
      </c>
    </row>
    <row r="5">
      <c r="A5" s="75"/>
      <c r="B5" s="100" t="s">
        <v>32</v>
      </c>
      <c r="C5" s="101" t="s">
        <v>30</v>
      </c>
      <c r="D5" s="101">
        <v>0</v>
      </c>
      <c r="E5" s="101" t="s">
        <v>32</v>
      </c>
      <c r="F5" s="101" t="s">
        <v>100</v>
      </c>
      <c r="G5" s="102" t="s">
        <v>101</v>
      </c>
      <c r="H5" s="103"/>
      <c r="I5" s="103" t="b">
        <f t="shared" ref="I5:I68" si="5">if(countblank(B5:E5)&lt;4,TRUE,FALSE)</f>
        <v>1</v>
      </c>
      <c r="J5" s="103" t="b">
        <f>if(iferror(match(B5,'Osallistujat ja seuranta'!$C$4:$C$23,0),0)&gt;0,TRUE,FALSE)</f>
        <v>1</v>
      </c>
      <c r="K5" s="103" t="b">
        <f>if(iferror(match(C5,'Osallistujat ja seuranta'!$C$4:$C$23,0),0)&gt;0,TRUE,FALSE)</f>
        <v>1</v>
      </c>
      <c r="L5" s="103" t="b">
        <f t="shared" ref="L5:L68" si="6">not(B5=C5)</f>
        <v>1</v>
      </c>
      <c r="M5" s="103" t="b">
        <f t="shared" ref="M5:M68" si="7">or(E5=B5,E5=C5)</f>
        <v>1</v>
      </c>
      <c r="N5" s="103" t="b">
        <f t="shared" ref="N5:N68" si="8">countblank(B5:E5)=0</f>
        <v>1</v>
      </c>
      <c r="O5" s="104">
        <f t="shared" ref="O5:O68" si="9">if(and(J5:N5),1,if(I5,0,""))</f>
        <v>1</v>
      </c>
      <c r="P5" s="105">
        <f t="shared" ref="P5:P40" si="10">if(O5=1,index(4:4,1,match(B5,$3:$3,0)),"")</f>
        <v>1722</v>
      </c>
      <c r="Q5" s="105">
        <f t="shared" ref="Q5:Q40" si="11">if(O5=1,index(4:4,1,match(C5,$3:$3,0)),"")</f>
        <v>1084</v>
      </c>
      <c r="R5" s="105">
        <f t="shared" ref="R5:R68" si="12">if(O5=1,P5-(Q5+D5*100-if(D5&gt;0,50,0))*O5,"")</f>
        <v>638</v>
      </c>
      <c r="S5" s="105">
        <f t="shared" ref="S5:S68" si="13">if(O5=1,Q5+D5*100-if(D5&gt;0,50,0),"")</f>
        <v>1084</v>
      </c>
      <c r="T5" s="104">
        <f t="shared" ref="T5:T68" si="14">if(E5=B5,1,0)</f>
        <v>1</v>
      </c>
      <c r="U5" s="104">
        <f t="shared" ref="U5:U68" si="15">-7*ln(3300-P5)</f>
        <v>-51.547394509840736</v>
      </c>
      <c r="V5" s="104">
        <f t="shared" ref="V5:V68" si="16">-7*ln(3300-S5)</f>
        <v>-53.92421333507022</v>
      </c>
      <c r="W5" s="106">
        <f t="shared" ref="W5:W68" si="17">if(O5=1,1/(1+exp(V5-U5)),"")</f>
        <v>0.91504245680732144</v>
      </c>
      <c r="X5" s="107">
        <f t="shared" ref="X5:X68" si="18">power((3300-P5)/200,1.6)</f>
        <v>27.247283165015915</v>
      </c>
      <c r="Y5" s="107">
        <f t="shared" ref="Y5:Y68" si="19">ln(1+exp((2300-P5)/80))/5</f>
        <v>1.4451455775129298</v>
      </c>
      <c r="Z5" s="107">
        <f>if(O5=1,(X5*(T5-W5))*'Säännöt ja ohjeet'!$B$55+Y5,"")</f>
        <v>6.0748700502628958</v>
      </c>
      <c r="AA5" s="107">
        <f t="shared" ref="AA5:AA68" si="20">-(T5-1)</f>
        <v>0</v>
      </c>
      <c r="AB5" s="107">
        <f t="shared" ref="AB5:AB68" si="21">1-W5</f>
        <v>8.4957543192678564e-002</v>
      </c>
      <c r="AC5" s="107">
        <f t="shared" ref="AC5:AC68" si="22">power((3300-Q5)/200,1.6)</f>
        <v>46.909803812012868</v>
      </c>
      <c r="AD5" s="107">
        <f t="shared" ref="AD5:AD68" si="23">ln(1+exp((2300-Q5)/80))/5</f>
        <v>3.0400000500903213</v>
      </c>
      <c r="AE5" s="107">
        <f>if(O5=1,(AC5*(AA5-AB5))*'Säännöt ja ohjeet'!$B$55+AD5,"")</f>
        <v>-4.9306833169480004</v>
      </c>
      <c r="AF5" s="108" t="e">
        <f t="shared" ref="AF5:AF68" si="24">10*if($E5=B5,1,-1)+min(10,rounddown((Q5-P5)/50)-2*$D5*sign(Q5-P5))+1</f>
        <v>#NAME?</v>
      </c>
      <c r="AG5" s="108" t="e">
        <f t="shared" ref="AG5:AG68" si="25">10*if($E5=C5,1,-1)+min(10,rounddown((P5-Q5)/50)-2*$D5*sign(P5-Q5))+1</f>
        <v>#NAME?</v>
      </c>
      <c r="AH5" s="81" t="str">
        <f t="shared" ref="AH5:AH68" si="26">if(and(Q5&gt;P5),"virhe!"," ")</f>
        <v xml:space="preserve"> </v>
      </c>
      <c r="AI5" s="81"/>
      <c r="AJ5" s="98">
        <f t="shared" ref="AJ5:BI9" si="27">if($B5=AJ$3,AJ4+$Z5,if($C5=AJ$3,AJ4+$AE5,AJ4))</f>
        <v>1079.069316683052</v>
      </c>
      <c r="AK5" s="98">
        <f t="shared" si="27"/>
        <v>1728.0748700502629</v>
      </c>
      <c r="AL5" s="98">
        <f t="shared" si="27"/>
        <v>2353</v>
      </c>
      <c r="AM5" s="98">
        <f t="shared" si="27"/>
        <v>1334</v>
      </c>
      <c r="AN5" s="98">
        <f t="shared" si="27"/>
        <v>1201</v>
      </c>
      <c r="AO5" s="98">
        <f t="shared" si="27"/>
        <v>1400</v>
      </c>
      <c r="AP5" s="98">
        <f t="shared" si="27"/>
        <v>2273</v>
      </c>
      <c r="AQ5" s="98">
        <f t="shared" si="27"/>
        <v>1578</v>
      </c>
      <c r="AR5" s="98">
        <f t="shared" si="27"/>
        <v>900</v>
      </c>
      <c r="AS5" s="98">
        <f t="shared" si="27"/>
        <v>2166</v>
      </c>
      <c r="AT5" s="98">
        <f t="shared" si="27"/>
        <v>1908</v>
      </c>
      <c r="AU5" s="98">
        <f t="shared" si="27"/>
        <v>2329</v>
      </c>
      <c r="AV5" s="98">
        <f t="shared" si="27"/>
        <v>2166</v>
      </c>
      <c r="AW5" s="98">
        <f t="shared" si="27"/>
        <v>1909</v>
      </c>
      <c r="AX5" s="98">
        <f t="shared" si="27"/>
        <v>900</v>
      </c>
      <c r="AY5" s="98">
        <f t="shared" si="27"/>
        <v>2304</v>
      </c>
      <c r="AZ5" s="98">
        <f t="shared" si="27"/>
        <v>1400</v>
      </c>
      <c r="BA5" s="98">
        <f t="shared" si="27"/>
        <v>2327</v>
      </c>
      <c r="BB5" s="98">
        <f t="shared" si="27"/>
        <v>2171</v>
      </c>
      <c r="BC5" s="98">
        <f t="shared" si="27"/>
        <v>800</v>
      </c>
      <c r="BD5" s="98" t="e">
        <f t="shared" si="27"/>
        <v>#N/A</v>
      </c>
      <c r="BE5" s="98" t="e">
        <f t="shared" si="27"/>
        <v>#N/A</v>
      </c>
      <c r="BF5" s="98" t="e">
        <f t="shared" si="27"/>
        <v>#N/A</v>
      </c>
      <c r="BG5" s="98" t="e">
        <f t="shared" si="27"/>
        <v>#N/A</v>
      </c>
      <c r="BH5" s="98" t="e">
        <f t="shared" si="27"/>
        <v>#N/A</v>
      </c>
      <c r="BI5" s="98" t="e">
        <f t="shared" si="27"/>
        <v>#N/A</v>
      </c>
      <c r="BJ5" s="99">
        <f t="shared" si="4"/>
        <v>1711.3072093366659</v>
      </c>
    </row>
    <row r="6">
      <c r="A6" s="75"/>
      <c r="B6" s="100" t="s">
        <v>35</v>
      </c>
      <c r="C6" s="101" t="s">
        <v>30</v>
      </c>
      <c r="D6" s="101">
        <v>2</v>
      </c>
      <c r="E6" s="101" t="s">
        <v>35</v>
      </c>
      <c r="F6" s="101" t="s">
        <v>100</v>
      </c>
      <c r="G6" s="102">
        <v>45382</v>
      </c>
      <c r="H6" s="103"/>
      <c r="I6" s="103" t="b">
        <f t="shared" si="5"/>
        <v>1</v>
      </c>
      <c r="J6" s="103" t="b">
        <f>IF(IFERROR(MATCH(B6,'Osallistujat ja seuranta'!$C$4:$C$23,0),0)&gt;0,TRUE,FALSE)</f>
        <v>1</v>
      </c>
      <c r="K6" s="103" t="b">
        <f>IF(IFERROR(MATCH(C6,'Osallistujat ja seuranta'!$C$4:$C$23,0),0)&gt;0,TRUE,FALSE)</f>
        <v>1</v>
      </c>
      <c r="L6" s="103" t="b">
        <f t="shared" si="6"/>
        <v>1</v>
      </c>
      <c r="M6" s="103" t="b">
        <f t="shared" si="7"/>
        <v>1</v>
      </c>
      <c r="N6" s="103" t="b">
        <f t="shared" si="8"/>
        <v>1</v>
      </c>
      <c r="O6" s="104">
        <f t="shared" si="9"/>
        <v>1</v>
      </c>
      <c r="P6" s="105">
        <f t="shared" si="10"/>
        <v>1334</v>
      </c>
      <c r="Q6" s="105">
        <f t="shared" si="11"/>
        <v>1079.069316683052</v>
      </c>
      <c r="R6" s="105">
        <f t="shared" si="12"/>
        <v>104.93068331694803</v>
      </c>
      <c r="S6" s="105">
        <f t="shared" si="13"/>
        <v>1229.069316683052</v>
      </c>
      <c r="T6" s="104">
        <f t="shared" si="14"/>
        <v>1</v>
      </c>
      <c r="U6" s="104">
        <f t="shared" si="15"/>
        <v>-53.086294104949786</v>
      </c>
      <c r="V6" s="104">
        <f t="shared" si="16"/>
        <v>-53.450273734790002</v>
      </c>
      <c r="W6" s="106">
        <f t="shared" si="17"/>
        <v>0.59000344770890423</v>
      </c>
      <c r="X6" s="107">
        <f t="shared" si="18"/>
        <v>38.733400686971898</v>
      </c>
      <c r="Y6" s="107">
        <f t="shared" si="19"/>
        <v>2.4150011400473486</v>
      </c>
      <c r="Z6" s="107">
        <f>IF(O6=1,(X6*(T6-W6))*'Säännöt ja ohjeet'!$B$55+Y6,"")</f>
        <v>34.176122620383424</v>
      </c>
      <c r="AA6" s="107">
        <f t="shared" si="20"/>
        <v>0</v>
      </c>
      <c r="AB6" s="107">
        <f t="shared" si="21"/>
        <v>0.40999655229109577</v>
      </c>
      <c r="AC6" s="107">
        <f t="shared" si="22"/>
        <v>47.076916978008079</v>
      </c>
      <c r="AD6" s="107">
        <f t="shared" si="23"/>
        <v>3.0523267553886617</v>
      </c>
      <c r="AE6" s="107">
        <f>IF(O6=1,(AC6*(AA6-AB6))*'Säännöt ja ohjeet'!$B$55+AD6,"")</f>
        <v>-35.550420551566262</v>
      </c>
      <c r="AF6" s="108" t="e">
        <f t="shared" si="24"/>
        <v>#NAME?</v>
      </c>
      <c r="AG6" s="108" t="e">
        <f t="shared" si="25"/>
        <v>#NAME?</v>
      </c>
      <c r="AH6" s="81" t="str">
        <f t="shared" si="26"/>
        <v xml:space="preserve"> </v>
      </c>
      <c r="AI6" s="81"/>
      <c r="AJ6" s="98">
        <f t="shared" si="27"/>
        <v>1043.5188961314857</v>
      </c>
      <c r="AK6" s="98">
        <f t="shared" si="27"/>
        <v>1728.0748700502629</v>
      </c>
      <c r="AL6" s="98">
        <f t="shared" si="27"/>
        <v>2353</v>
      </c>
      <c r="AM6" s="98">
        <f t="shared" si="27"/>
        <v>1368.1761226203835</v>
      </c>
      <c r="AN6" s="98">
        <f t="shared" si="27"/>
        <v>1201</v>
      </c>
      <c r="AO6" s="98">
        <f t="shared" si="27"/>
        <v>1400</v>
      </c>
      <c r="AP6" s="98">
        <f t="shared" si="27"/>
        <v>2273</v>
      </c>
      <c r="AQ6" s="98">
        <f t="shared" si="27"/>
        <v>1578</v>
      </c>
      <c r="AR6" s="98">
        <f t="shared" si="27"/>
        <v>900</v>
      </c>
      <c r="AS6" s="98">
        <f t="shared" si="27"/>
        <v>2166</v>
      </c>
      <c r="AT6" s="98">
        <f t="shared" si="27"/>
        <v>1908</v>
      </c>
      <c r="AU6" s="98">
        <f t="shared" si="27"/>
        <v>2329</v>
      </c>
      <c r="AV6" s="98">
        <f t="shared" si="27"/>
        <v>2166</v>
      </c>
      <c r="AW6" s="98">
        <f t="shared" si="27"/>
        <v>1909</v>
      </c>
      <c r="AX6" s="98">
        <f t="shared" si="27"/>
        <v>900</v>
      </c>
      <c r="AY6" s="98">
        <f t="shared" si="27"/>
        <v>2304</v>
      </c>
      <c r="AZ6" s="98">
        <f t="shared" si="27"/>
        <v>1400</v>
      </c>
      <c r="BA6" s="98">
        <f t="shared" si="27"/>
        <v>2327</v>
      </c>
      <c r="BB6" s="98">
        <f t="shared" si="27"/>
        <v>2171</v>
      </c>
      <c r="BC6" s="98">
        <f t="shared" si="27"/>
        <v>800</v>
      </c>
      <c r="BD6" s="98" t="e">
        <f t="shared" si="27"/>
        <v>#N/A</v>
      </c>
      <c r="BE6" s="98" t="e">
        <f t="shared" si="27"/>
        <v>#N/A</v>
      </c>
      <c r="BF6" s="98" t="e">
        <f t="shared" si="27"/>
        <v>#N/A</v>
      </c>
      <c r="BG6" s="98" t="e">
        <f t="shared" si="27"/>
        <v>#N/A</v>
      </c>
      <c r="BH6" s="98" t="e">
        <f t="shared" si="27"/>
        <v>#N/A</v>
      </c>
      <c r="BI6" s="98" t="e">
        <f t="shared" si="27"/>
        <v>#N/A</v>
      </c>
      <c r="BJ6" s="99">
        <f t="shared" si="4"/>
        <v>1711.2384944401067</v>
      </c>
    </row>
    <row r="7">
      <c r="A7" s="75"/>
      <c r="B7" s="100" t="s">
        <v>38</v>
      </c>
      <c r="C7" s="101" t="s">
        <v>9</v>
      </c>
      <c r="D7" s="101">
        <v>0</v>
      </c>
      <c r="E7" s="101" t="s">
        <v>38</v>
      </c>
      <c r="F7" s="101" t="s">
        <v>100</v>
      </c>
      <c r="G7" s="102">
        <v>45382</v>
      </c>
      <c r="H7" s="103"/>
      <c r="I7" s="103" t="b">
        <f t="shared" si="5"/>
        <v>1</v>
      </c>
      <c r="J7" s="103" t="b">
        <f>IF(IFERROR(MATCH(B7,'Osallistujat ja seuranta'!$C$4:$C$23,0),0)&gt;0,TRUE,FALSE)</f>
        <v>1</v>
      </c>
      <c r="K7" s="103" t="b">
        <f>IF(IFERROR(MATCH(C7,'Osallistujat ja seuranta'!$C$4:$C$23,0),0)&gt;0,TRUE,FALSE)</f>
        <v>1</v>
      </c>
      <c r="L7" s="103" t="b">
        <f t="shared" si="6"/>
        <v>1</v>
      </c>
      <c r="M7" s="103" t="b">
        <f t="shared" si="7"/>
        <v>1</v>
      </c>
      <c r="N7" s="103" t="b">
        <f t="shared" si="8"/>
        <v>1</v>
      </c>
      <c r="O7" s="104">
        <f t="shared" si="9"/>
        <v>1</v>
      </c>
      <c r="P7" s="105">
        <f t="shared" si="10"/>
        <v>1400</v>
      </c>
      <c r="Q7" s="105">
        <f t="shared" si="11"/>
        <v>1201</v>
      </c>
      <c r="R7" s="105">
        <f t="shared" si="12"/>
        <v>199</v>
      </c>
      <c r="S7" s="105">
        <f t="shared" si="13"/>
        <v>1201</v>
      </c>
      <c r="T7" s="104">
        <f t="shared" si="14"/>
        <v>1</v>
      </c>
      <c r="U7" s="104">
        <f t="shared" si="15"/>
        <v>-52.847264156081721</v>
      </c>
      <c r="V7" s="104">
        <f t="shared" si="16"/>
        <v>-53.544514238744433</v>
      </c>
      <c r="W7" s="106">
        <f t="shared" si="17"/>
        <v>0.66757779836399356</v>
      </c>
      <c r="X7" s="107">
        <f t="shared" si="18"/>
        <v>36.673956748302274</v>
      </c>
      <c r="Y7" s="107">
        <f t="shared" si="19"/>
        <v>2.250002601442612</v>
      </c>
      <c r="Z7" s="107">
        <f>IF(O7=1,(X7*(T7-W7))*'Säännöt ja ohjeet'!$B$55+Y7,"")</f>
        <v>26.632477491391249</v>
      </c>
      <c r="AA7" s="107">
        <f t="shared" si="20"/>
        <v>0</v>
      </c>
      <c r="AB7" s="107">
        <f t="shared" si="21"/>
        <v>0.33242220163600644</v>
      </c>
      <c r="AC7" s="107">
        <f t="shared" si="22"/>
        <v>43.01024423041973</v>
      </c>
      <c r="AD7" s="107">
        <f t="shared" si="23"/>
        <v>2.7475002162266979</v>
      </c>
      <c r="AE7" s="107">
        <f>IF(O7=1,(AC7*(AA7-AB7))*'Säännöt ja ohjeet'!$B$55+AD7,"")</f>
        <v>-25.847619943730244</v>
      </c>
      <c r="AF7" s="108" t="e">
        <f t="shared" si="24"/>
        <v>#NAME?</v>
      </c>
      <c r="AG7" s="108" t="e">
        <f t="shared" si="25"/>
        <v>#NAME?</v>
      </c>
      <c r="AH7" s="81" t="str">
        <f t="shared" si="26"/>
        <v xml:space="preserve"> </v>
      </c>
      <c r="AI7" s="81"/>
      <c r="AJ7" s="98">
        <f t="shared" si="27"/>
        <v>1043.5188961314857</v>
      </c>
      <c r="AK7" s="98">
        <f t="shared" si="27"/>
        <v>1728.0748700502629</v>
      </c>
      <c r="AL7" s="98">
        <f t="shared" si="27"/>
        <v>2353</v>
      </c>
      <c r="AM7" s="98">
        <f t="shared" si="27"/>
        <v>1368.1761226203835</v>
      </c>
      <c r="AN7" s="98">
        <f t="shared" si="27"/>
        <v>1175.1523800562697</v>
      </c>
      <c r="AO7" s="98">
        <f t="shared" si="27"/>
        <v>1426.6324774913912</v>
      </c>
      <c r="AP7" s="98">
        <f t="shared" si="27"/>
        <v>2273</v>
      </c>
      <c r="AQ7" s="98">
        <f t="shared" si="27"/>
        <v>1578</v>
      </c>
      <c r="AR7" s="98">
        <f t="shared" si="27"/>
        <v>900</v>
      </c>
      <c r="AS7" s="98">
        <f t="shared" si="27"/>
        <v>2166</v>
      </c>
      <c r="AT7" s="98">
        <f t="shared" si="27"/>
        <v>1908</v>
      </c>
      <c r="AU7" s="98">
        <f t="shared" si="27"/>
        <v>2329</v>
      </c>
      <c r="AV7" s="98">
        <f t="shared" si="27"/>
        <v>2166</v>
      </c>
      <c r="AW7" s="98">
        <f t="shared" si="27"/>
        <v>1909</v>
      </c>
      <c r="AX7" s="98">
        <f t="shared" si="27"/>
        <v>900</v>
      </c>
      <c r="AY7" s="98">
        <f t="shared" si="27"/>
        <v>2304</v>
      </c>
      <c r="AZ7" s="98">
        <f t="shared" si="27"/>
        <v>1400</v>
      </c>
      <c r="BA7" s="98">
        <f t="shared" si="27"/>
        <v>2327</v>
      </c>
      <c r="BB7" s="98">
        <f t="shared" si="27"/>
        <v>2171</v>
      </c>
      <c r="BC7" s="98">
        <f t="shared" si="27"/>
        <v>800</v>
      </c>
      <c r="BD7" s="98" t="e">
        <f t="shared" si="27"/>
        <v>#N/A</v>
      </c>
      <c r="BE7" s="98" t="e">
        <f t="shared" si="27"/>
        <v>#N/A</v>
      </c>
      <c r="BF7" s="98" t="e">
        <f t="shared" si="27"/>
        <v>#N/A</v>
      </c>
      <c r="BG7" s="98" t="e">
        <f t="shared" si="27"/>
        <v>#N/A</v>
      </c>
      <c r="BH7" s="98" t="e">
        <f t="shared" si="27"/>
        <v>#N/A</v>
      </c>
      <c r="BI7" s="98" t="e">
        <f t="shared" si="27"/>
        <v>#N/A</v>
      </c>
      <c r="BJ7" s="99">
        <f t="shared" si="4"/>
        <v>1711.2777373174897</v>
      </c>
    </row>
    <row r="8">
      <c r="A8" s="75"/>
      <c r="B8" s="100" t="s">
        <v>3</v>
      </c>
      <c r="C8" s="101" t="s">
        <v>40</v>
      </c>
      <c r="D8" s="101">
        <v>1</v>
      </c>
      <c r="E8" s="101" t="s">
        <v>3</v>
      </c>
      <c r="F8" s="101" t="s">
        <v>100</v>
      </c>
      <c r="G8" s="102">
        <v>45382</v>
      </c>
      <c r="H8" s="103"/>
      <c r="I8" s="103" t="b">
        <f t="shared" si="5"/>
        <v>1</v>
      </c>
      <c r="J8" s="103" t="b">
        <f>IF(IFERROR(MATCH(B8,'Osallistujat ja seuranta'!$C$4:$C$23,0),0)&gt;0,TRUE,FALSE)</f>
        <v>1</v>
      </c>
      <c r="K8" s="103" t="b">
        <f>IF(IFERROR(MATCH(C8,'Osallistujat ja seuranta'!$C$4:$C$23,0),0)&gt;0,TRUE,FALSE)</f>
        <v>1</v>
      </c>
      <c r="L8" s="103" t="b">
        <f t="shared" si="6"/>
        <v>1</v>
      </c>
      <c r="M8" s="103" t="b">
        <f t="shared" si="7"/>
        <v>1</v>
      </c>
      <c r="N8" s="103" t="b">
        <f t="shared" si="8"/>
        <v>1</v>
      </c>
      <c r="O8" s="104">
        <f t="shared" si="9"/>
        <v>1</v>
      </c>
      <c r="P8" s="105">
        <f t="shared" si="10"/>
        <v>2353</v>
      </c>
      <c r="Q8" s="105">
        <f t="shared" si="11"/>
        <v>2273</v>
      </c>
      <c r="R8" s="105">
        <f t="shared" si="12"/>
        <v>30</v>
      </c>
      <c r="S8" s="105">
        <f t="shared" si="13"/>
        <v>2323</v>
      </c>
      <c r="T8" s="104">
        <f t="shared" si="14"/>
        <v>1</v>
      </c>
      <c r="U8" s="104">
        <f t="shared" si="15"/>
        <v>-47.973093652302545</v>
      </c>
      <c r="V8" s="104">
        <f t="shared" si="16"/>
        <v>-48.191406564299477</v>
      </c>
      <c r="W8" s="106">
        <f t="shared" si="17"/>
        <v>0.55436248724450066</v>
      </c>
      <c r="X8" s="107">
        <f t="shared" si="18"/>
        <v>12.036825744299822</v>
      </c>
      <c r="Y8" s="107">
        <f t="shared" si="19"/>
        <v>8.3157109732162254e-002</v>
      </c>
      <c r="Z8" s="107">
        <f>IF(O8=1,(X8*(T8-W8))*'Säännöt ja ohjeet'!$B$55+Y8,"")</f>
        <v>10.811279282054432</v>
      </c>
      <c r="AA8" s="107">
        <f t="shared" si="20"/>
        <v>0</v>
      </c>
      <c r="AB8" s="107">
        <f t="shared" si="21"/>
        <v>0.44563751275549934</v>
      </c>
      <c r="AC8" s="107">
        <f t="shared" si="22"/>
        <v>13.704548011812646</v>
      </c>
      <c r="AD8" s="107">
        <f t="shared" si="23"/>
        <v>0.17521367887073727</v>
      </c>
      <c r="AE8" s="107">
        <f>IF(O8=1,(AC8*(AA8-AB8))*'Säännöt ja ohjeet'!$B$55+AD8,"")</f>
        <v>-12.039307699974286</v>
      </c>
      <c r="AF8" s="108" t="e">
        <f t="shared" si="24"/>
        <v>#NAME?</v>
      </c>
      <c r="AG8" s="108" t="e">
        <f t="shared" si="25"/>
        <v>#NAME?</v>
      </c>
      <c r="AH8" s="81" t="str">
        <f t="shared" si="26"/>
        <v xml:space="preserve"> </v>
      </c>
      <c r="AI8" s="81"/>
      <c r="AJ8" s="98">
        <f t="shared" si="27"/>
        <v>1043.5188961314857</v>
      </c>
      <c r="AK8" s="98">
        <f t="shared" si="27"/>
        <v>1728.0748700502629</v>
      </c>
      <c r="AL8" s="98">
        <f t="shared" si="27"/>
        <v>2363.8112792820543</v>
      </c>
      <c r="AM8" s="98">
        <f t="shared" si="27"/>
        <v>1368.1761226203835</v>
      </c>
      <c r="AN8" s="98">
        <f t="shared" si="27"/>
        <v>1175.1523800562697</v>
      </c>
      <c r="AO8" s="98">
        <f t="shared" si="27"/>
        <v>1426.6324774913912</v>
      </c>
      <c r="AP8" s="98">
        <f t="shared" si="27"/>
        <v>2260.9606923000256</v>
      </c>
      <c r="AQ8" s="98">
        <f t="shared" si="27"/>
        <v>1578</v>
      </c>
      <c r="AR8" s="98">
        <f t="shared" si="27"/>
        <v>900</v>
      </c>
      <c r="AS8" s="98">
        <f t="shared" si="27"/>
        <v>2166</v>
      </c>
      <c r="AT8" s="98">
        <f t="shared" si="27"/>
        <v>1908</v>
      </c>
      <c r="AU8" s="98">
        <f t="shared" si="27"/>
        <v>2329</v>
      </c>
      <c r="AV8" s="98">
        <f t="shared" si="27"/>
        <v>2166</v>
      </c>
      <c r="AW8" s="98">
        <f t="shared" si="27"/>
        <v>1909</v>
      </c>
      <c r="AX8" s="98">
        <f t="shared" si="27"/>
        <v>900</v>
      </c>
      <c r="AY8" s="98">
        <f t="shared" si="27"/>
        <v>2304</v>
      </c>
      <c r="AZ8" s="98">
        <f t="shared" si="27"/>
        <v>1400</v>
      </c>
      <c r="BA8" s="98">
        <f t="shared" si="27"/>
        <v>2327</v>
      </c>
      <c r="BB8" s="98">
        <f t="shared" si="27"/>
        <v>2171</v>
      </c>
      <c r="BC8" s="98">
        <f t="shared" si="27"/>
        <v>800</v>
      </c>
      <c r="BD8" s="98" t="e">
        <f t="shared" si="27"/>
        <v>#N/A</v>
      </c>
      <c r="BE8" s="98" t="e">
        <f t="shared" si="27"/>
        <v>#N/A</v>
      </c>
      <c r="BF8" s="98" t="e">
        <f t="shared" si="27"/>
        <v>#N/A</v>
      </c>
      <c r="BG8" s="98" t="e">
        <f t="shared" si="27"/>
        <v>#N/A</v>
      </c>
      <c r="BH8" s="98" t="e">
        <f t="shared" si="27"/>
        <v>#N/A</v>
      </c>
      <c r="BI8" s="98" t="e">
        <f t="shared" si="27"/>
        <v>#N/A</v>
      </c>
      <c r="BJ8" s="99">
        <f t="shared" si="4"/>
        <v>1711.216335896594</v>
      </c>
    </row>
    <row r="9">
      <c r="A9" s="75"/>
      <c r="B9" s="100" t="s">
        <v>3</v>
      </c>
      <c r="C9" s="101" t="s">
        <v>40</v>
      </c>
      <c r="D9" s="101">
        <v>1</v>
      </c>
      <c r="E9" s="101" t="s">
        <v>3</v>
      </c>
      <c r="F9" s="101" t="s">
        <v>100</v>
      </c>
      <c r="G9" s="102">
        <v>45382</v>
      </c>
      <c r="H9" s="103"/>
      <c r="I9" s="103" t="b">
        <f t="shared" si="5"/>
        <v>1</v>
      </c>
      <c r="J9" s="103" t="b">
        <f>IF(IFERROR(MATCH(B9,'Osallistujat ja seuranta'!$C$4:$C$23,0),0)&gt;0,TRUE,FALSE)</f>
        <v>1</v>
      </c>
      <c r="K9" s="103" t="b">
        <f>IF(IFERROR(MATCH(C9,'Osallistujat ja seuranta'!$C$4:$C$23,0),0)&gt;0,TRUE,FALSE)</f>
        <v>1</v>
      </c>
      <c r="L9" s="103" t="b">
        <f t="shared" si="6"/>
        <v>1</v>
      </c>
      <c r="M9" s="103" t="b">
        <f t="shared" si="7"/>
        <v>1</v>
      </c>
      <c r="N9" s="103" t="b">
        <f t="shared" si="8"/>
        <v>1</v>
      </c>
      <c r="O9" s="104">
        <f t="shared" si="9"/>
        <v>1</v>
      </c>
      <c r="P9" s="105">
        <f t="shared" si="10"/>
        <v>2363.8112792820543</v>
      </c>
      <c r="Q9" s="105">
        <f t="shared" si="11"/>
        <v>2260.9606923000256</v>
      </c>
      <c r="R9" s="105">
        <f t="shared" si="12"/>
        <v>52.850586982028744</v>
      </c>
      <c r="S9" s="105">
        <f t="shared" si="13"/>
        <v>2310.9606923000256</v>
      </c>
      <c r="T9" s="104">
        <f t="shared" si="14"/>
        <v>1</v>
      </c>
      <c r="U9" s="104">
        <f t="shared" si="15"/>
        <v>-47.892719565969074</v>
      </c>
      <c r="V9" s="104">
        <f t="shared" si="16"/>
        <v>-48.277138530086972</v>
      </c>
      <c r="W9" s="106">
        <f t="shared" si="17"/>
        <v>0.59493845968028258</v>
      </c>
      <c r="X9" s="107">
        <f t="shared" si="18"/>
        <v>11.8177134165496</v>
      </c>
      <c r="Y9" s="107">
        <f t="shared" si="19"/>
        <v>7.4366522860468909e-002</v>
      </c>
      <c r="Z9" s="107">
        <f>IF(O9=1,(X9*(T9-W9))*'Säännöt ja ohjeet'!$B$55+Y9,"")</f>
        <v>9.6481689219896118</v>
      </c>
      <c r="AA9" s="107">
        <f t="shared" si="20"/>
        <v>0</v>
      </c>
      <c r="AB9" s="107">
        <f t="shared" si="21"/>
        <v>0.40506154031971742</v>
      </c>
      <c r="AC9" s="107">
        <f t="shared" si="22"/>
        <v>13.962499515914805</v>
      </c>
      <c r="AD9" s="107">
        <f t="shared" si="23"/>
        <v>0.19332380936132437</v>
      </c>
      <c r="AE9" s="107">
        <f>IF(O9=1,(AC9*(AA9-AB9))*'Säännöt ja ohjeet'!$B$55+AD9,"")</f>
        <v>-11.118019311898195</v>
      </c>
      <c r="AF9" s="108" t="e">
        <f t="shared" si="24"/>
        <v>#NAME?</v>
      </c>
      <c r="AG9" s="108" t="e">
        <f t="shared" si="25"/>
        <v>#NAME?</v>
      </c>
      <c r="AH9" s="81" t="str">
        <f t="shared" si="26"/>
        <v xml:space="preserve"> </v>
      </c>
      <c r="AI9" s="81"/>
      <c r="AJ9" s="98">
        <f t="shared" si="27"/>
        <v>1043.5188961314857</v>
      </c>
      <c r="AK9" s="98">
        <f t="shared" si="27"/>
        <v>1728.0748700502629</v>
      </c>
      <c r="AL9" s="98">
        <f t="shared" si="27"/>
        <v>2373.4594482040438</v>
      </c>
      <c r="AM9" s="98">
        <f t="shared" si="27"/>
        <v>1368.1761226203835</v>
      </c>
      <c r="AN9" s="98">
        <f t="shared" si="27"/>
        <v>1175.1523800562697</v>
      </c>
      <c r="AO9" s="98">
        <f t="shared" si="27"/>
        <v>1426.6324774913912</v>
      </c>
      <c r="AP9" s="98">
        <f t="shared" si="27"/>
        <v>2249.8426729881276</v>
      </c>
      <c r="AQ9" s="98">
        <f t="shared" si="27"/>
        <v>1578</v>
      </c>
      <c r="AR9" s="98">
        <f t="shared" si="27"/>
        <v>900</v>
      </c>
      <c r="AS9" s="98">
        <f t="shared" si="27"/>
        <v>2166</v>
      </c>
      <c r="AT9" s="98">
        <f t="shared" si="27"/>
        <v>1908</v>
      </c>
      <c r="AU9" s="98">
        <f t="shared" si="27"/>
        <v>2329</v>
      </c>
      <c r="AV9" s="98">
        <f t="shared" si="27"/>
        <v>2166</v>
      </c>
      <c r="AW9" s="98">
        <f t="shared" si="27"/>
        <v>1909</v>
      </c>
      <c r="AX9" s="98">
        <f t="shared" si="27"/>
        <v>900</v>
      </c>
      <c r="AY9" s="98">
        <f t="shared" si="27"/>
        <v>2304</v>
      </c>
      <c r="AZ9" s="98">
        <f t="shared" si="27"/>
        <v>1400</v>
      </c>
      <c r="BA9" s="98">
        <f t="shared" si="27"/>
        <v>2327</v>
      </c>
      <c r="BB9" s="98">
        <f t="shared" si="27"/>
        <v>2171</v>
      </c>
      <c r="BC9" s="98">
        <f t="shared" si="27"/>
        <v>800</v>
      </c>
      <c r="BD9" s="98" t="e">
        <f t="shared" si="27"/>
        <v>#N/A</v>
      </c>
      <c r="BE9" s="98" t="e">
        <f t="shared" si="27"/>
        <v>#N/A</v>
      </c>
      <c r="BF9" s="98" t="e">
        <f t="shared" si="27"/>
        <v>#N/A</v>
      </c>
      <c r="BG9" s="98" t="e">
        <f t="shared" si="27"/>
        <v>#N/A</v>
      </c>
      <c r="BH9" s="98" t="e">
        <f t="shared" si="27"/>
        <v>#N/A</v>
      </c>
      <c r="BI9" s="98" t="e">
        <f t="shared" si="27"/>
        <v>#N/A</v>
      </c>
      <c r="BJ9" s="99">
        <f t="shared" si="4"/>
        <v>1711.1428433770984</v>
      </c>
    </row>
    <row r="10">
      <c r="A10" s="27"/>
      <c r="B10" s="100" t="s">
        <v>38</v>
      </c>
      <c r="C10" s="101" t="s">
        <v>30</v>
      </c>
      <c r="D10" s="101">
        <v>0</v>
      </c>
      <c r="E10" s="101" t="s">
        <v>30</v>
      </c>
      <c r="F10" s="101" t="s">
        <v>100</v>
      </c>
      <c r="G10" s="102">
        <v>45385</v>
      </c>
      <c r="H10" s="103"/>
      <c r="I10" s="103" t="b">
        <f t="shared" si="5"/>
        <v>1</v>
      </c>
      <c r="J10" s="103" t="b">
        <f>if(iferror(match(B10,'Osallistujat ja seuranta'!$C$4:$C$23,0),0)&gt;0,TRUE,FALSE)</f>
        <v>1</v>
      </c>
      <c r="K10" s="103" t="b">
        <f>if(iferror(match(C10,'Osallistujat ja seuranta'!$C$4:$C$23,0),0)&gt;0,TRUE,FALSE)</f>
        <v>1</v>
      </c>
      <c r="L10" s="103" t="b">
        <f t="shared" si="6"/>
        <v>1</v>
      </c>
      <c r="M10" s="103" t="b">
        <f t="shared" si="7"/>
        <v>1</v>
      </c>
      <c r="N10" s="103" t="b">
        <f t="shared" si="8"/>
        <v>1</v>
      </c>
      <c r="O10" s="104">
        <f t="shared" si="9"/>
        <v>1</v>
      </c>
      <c r="P10" s="105">
        <f t="shared" si="10"/>
        <v>1426.6324774913912</v>
      </c>
      <c r="Q10" s="105">
        <f t="shared" si="11"/>
        <v>1043.5188961314857</v>
      </c>
      <c r="R10" s="105">
        <f t="shared" si="12"/>
        <v>383.11358135990554</v>
      </c>
      <c r="S10" s="105">
        <f t="shared" si="13"/>
        <v>1043.5188961314857</v>
      </c>
      <c r="T10" s="104">
        <f t="shared" si="14"/>
        <v>0</v>
      </c>
      <c r="U10" s="104">
        <f t="shared" si="15"/>
        <v>-52.748450331517674</v>
      </c>
      <c r="V10" s="104">
        <f t="shared" si="16"/>
        <v>-54.050932916002019</v>
      </c>
      <c r="W10" s="106">
        <f t="shared" si="17"/>
        <v>0.78625250145649606</v>
      </c>
      <c r="X10" s="107">
        <f t="shared" si="18"/>
        <v>35.854922316377376</v>
      </c>
      <c r="Y10" s="107">
        <f t="shared" si="19"/>
        <v>2.1834224353165701</v>
      </c>
      <c r="Z10" s="107">
        <f>if(O10=1,(X10*(T10-W10))*'Säännöt ja ohjeet'!$B$55+Y10,"")</f>
        <v>-54.198622286243541</v>
      </c>
      <c r="AA10" s="107">
        <f t="shared" si="20"/>
        <v>1</v>
      </c>
      <c r="AB10" s="107">
        <f t="shared" si="21"/>
        <v>0.21374749854350394</v>
      </c>
      <c r="AC10" s="107">
        <f t="shared" si="22"/>
        <v>48.288390321532816</v>
      </c>
      <c r="AD10" s="107">
        <f t="shared" si="23"/>
        <v>3.141202789870444</v>
      </c>
      <c r="AE10" s="107">
        <f>if(O10=1,(AC10*(AA10-AB10))*'Säännöt ja ohjeet'!$B$55+AD10,"")</f>
        <v>79.074938153096113</v>
      </c>
      <c r="AF10" s="108" t="e">
        <f t="shared" si="24"/>
        <v>#NAME?</v>
      </c>
      <c r="AG10" s="108" t="e">
        <f t="shared" si="25"/>
        <v>#NAME?</v>
      </c>
      <c r="AH10" s="81" t="str">
        <f t="shared" si="26"/>
        <v xml:space="preserve"> </v>
      </c>
      <c r="AI10" s="81"/>
      <c r="AJ10" s="98">
        <f t="shared" ref="AJ10:BI10" si="28">if($B10=AJ$3,AJ9+$Z10,if($C10=AJ$3,AJ9+$AE10,AJ9))</f>
        <v>1122.5938342845818</v>
      </c>
      <c r="AK10" s="98">
        <f t="shared" si="28"/>
        <v>1728.0748700502629</v>
      </c>
      <c r="AL10" s="98">
        <f t="shared" si="28"/>
        <v>2373.4594482040438</v>
      </c>
      <c r="AM10" s="98">
        <f t="shared" si="28"/>
        <v>1368.1761226203835</v>
      </c>
      <c r="AN10" s="98">
        <f t="shared" si="28"/>
        <v>1175.1523800562697</v>
      </c>
      <c r="AO10" s="98">
        <f t="shared" si="28"/>
        <v>1372.4338552051477</v>
      </c>
      <c r="AP10" s="98">
        <f t="shared" si="28"/>
        <v>2249.8426729881276</v>
      </c>
      <c r="AQ10" s="98">
        <f t="shared" si="28"/>
        <v>1578</v>
      </c>
      <c r="AR10" s="98">
        <f t="shared" si="28"/>
        <v>900</v>
      </c>
      <c r="AS10" s="98">
        <f t="shared" si="28"/>
        <v>2166</v>
      </c>
      <c r="AT10" s="98">
        <f t="shared" si="28"/>
        <v>1908</v>
      </c>
      <c r="AU10" s="98">
        <f t="shared" si="28"/>
        <v>2329</v>
      </c>
      <c r="AV10" s="98">
        <f t="shared" si="28"/>
        <v>2166</v>
      </c>
      <c r="AW10" s="98">
        <f t="shared" si="28"/>
        <v>1909</v>
      </c>
      <c r="AX10" s="98">
        <f t="shared" si="28"/>
        <v>900</v>
      </c>
      <c r="AY10" s="98">
        <f t="shared" si="28"/>
        <v>2304</v>
      </c>
      <c r="AZ10" s="98">
        <f t="shared" si="28"/>
        <v>1400</v>
      </c>
      <c r="BA10" s="98">
        <f t="shared" si="28"/>
        <v>2327</v>
      </c>
      <c r="BB10" s="98">
        <f t="shared" si="28"/>
        <v>2171</v>
      </c>
      <c r="BC10" s="98">
        <f t="shared" si="28"/>
        <v>800</v>
      </c>
      <c r="BD10" s="98" t="e">
        <f t="shared" si="28"/>
        <v>#N/A</v>
      </c>
      <c r="BE10" s="98" t="e">
        <f t="shared" si="28"/>
        <v>#N/A</v>
      </c>
      <c r="BF10" s="98" t="e">
        <f t="shared" si="28"/>
        <v>#N/A</v>
      </c>
      <c r="BG10" s="98" t="e">
        <f t="shared" si="28"/>
        <v>#N/A</v>
      </c>
      <c r="BH10" s="98" t="e">
        <f t="shared" si="28"/>
        <v>#N/A</v>
      </c>
      <c r="BI10" s="98" t="e">
        <f t="shared" si="28"/>
        <v>#N/A</v>
      </c>
      <c r="BJ10" s="99">
        <f t="shared" si="4"/>
        <v>1712.3866591704409</v>
      </c>
    </row>
    <row r="11">
      <c r="A11" s="27"/>
      <c r="B11" s="100" t="s">
        <v>42</v>
      </c>
      <c r="C11" s="101" t="s">
        <v>30</v>
      </c>
      <c r="D11" s="101">
        <v>4</v>
      </c>
      <c r="E11" s="101" t="s">
        <v>30</v>
      </c>
      <c r="F11" s="101" t="s">
        <v>100</v>
      </c>
      <c r="G11" s="102">
        <v>45385</v>
      </c>
      <c r="H11" s="103"/>
      <c r="I11" s="103" t="b">
        <f t="shared" si="5"/>
        <v>1</v>
      </c>
      <c r="J11" s="103" t="b">
        <f>IF(IFERROR(MATCH(B11,'Osallistujat ja seuranta'!$C$4:$C$23,0),0)&gt;0,TRUE,FALSE)</f>
        <v>1</v>
      </c>
      <c r="K11" s="103" t="b">
        <f>IF(IFERROR(MATCH(C11,'Osallistujat ja seuranta'!$C$4:$C$23,0),0)&gt;0,TRUE,FALSE)</f>
        <v>1</v>
      </c>
      <c r="L11" s="103" t="b">
        <f t="shared" si="6"/>
        <v>1</v>
      </c>
      <c r="M11" s="103" t="b">
        <f t="shared" si="7"/>
        <v>1</v>
      </c>
      <c r="N11" s="103" t="b">
        <f t="shared" si="8"/>
        <v>1</v>
      </c>
      <c r="O11" s="104">
        <f t="shared" si="9"/>
        <v>1</v>
      </c>
      <c r="P11" s="105">
        <f t="shared" si="10"/>
        <v>1578</v>
      </c>
      <c r="Q11" s="105">
        <f t="shared" si="11"/>
        <v>1122.5938342845818</v>
      </c>
      <c r="R11" s="105">
        <f t="shared" si="12"/>
        <v>105.40616571541818</v>
      </c>
      <c r="S11" s="105">
        <f t="shared" si="13"/>
        <v>1472.5938342845818</v>
      </c>
      <c r="T11" s="104">
        <f t="shared" si="14"/>
        <v>0</v>
      </c>
      <c r="U11" s="104">
        <f t="shared" si="15"/>
        <v>-52.158691794913729</v>
      </c>
      <c r="V11" s="104">
        <f t="shared" si="16"/>
        <v>-52.574569912171583</v>
      </c>
      <c r="W11" s="106">
        <f t="shared" si="17"/>
        <v>0.60249650003008459</v>
      </c>
      <c r="X11" s="107">
        <f t="shared" si="18"/>
        <v>31.33322103178249</v>
      </c>
      <c r="Y11" s="107">
        <f t="shared" si="19"/>
        <v>1.8050240711124292</v>
      </c>
      <c r="Z11" s="107">
        <f>IF(O11=1,(X11*(T11-W11))*'Säännöt ja ohjeet'!$B$55+Y11,"")</f>
        <v>-35.951287941523546</v>
      </c>
      <c r="AA11" s="107">
        <f t="shared" si="20"/>
        <v>1</v>
      </c>
      <c r="AB11" s="107">
        <f t="shared" si="21"/>
        <v>0.39750349996991541</v>
      </c>
      <c r="AC11" s="107">
        <f t="shared" si="22"/>
        <v>45.609480368583604</v>
      </c>
      <c r="AD11" s="107">
        <f t="shared" si="23"/>
        <v>2.9435154954345983</v>
      </c>
      <c r="AE11" s="107">
        <f>IF(O11=1,(AC11*(AA11-AB11))*'Säännöt ja ohjeet'!$B$55+AD11,"")</f>
        <v>57.902620075959547</v>
      </c>
      <c r="AF11" s="108" t="e">
        <f t="shared" si="24"/>
        <v>#NAME?</v>
      </c>
      <c r="AG11" s="108" t="e">
        <f t="shared" si="25"/>
        <v>#NAME?</v>
      </c>
      <c r="AH11" s="81" t="str">
        <f t="shared" si="26"/>
        <v xml:space="preserve"> </v>
      </c>
      <c r="AI11" s="81"/>
      <c r="AJ11" s="98">
        <f t="shared" ref="AJ11:BI40" si="29">if($B11=AJ$3,AJ10+$Z11,if($C11=AJ$3,AJ10+$AE11,AJ10))</f>
        <v>1180.4964543605413</v>
      </c>
      <c r="AK11" s="98">
        <f t="shared" si="29"/>
        <v>1728.0748700502629</v>
      </c>
      <c r="AL11" s="98">
        <f t="shared" si="29"/>
        <v>2373.4594482040438</v>
      </c>
      <c r="AM11" s="98">
        <f t="shared" si="29"/>
        <v>1368.1761226203835</v>
      </c>
      <c r="AN11" s="98">
        <f t="shared" si="29"/>
        <v>1175.1523800562697</v>
      </c>
      <c r="AO11" s="98">
        <f t="shared" si="29"/>
        <v>1372.4338552051477</v>
      </c>
      <c r="AP11" s="98">
        <f t="shared" si="29"/>
        <v>2249.8426729881276</v>
      </c>
      <c r="AQ11" s="98">
        <f t="shared" si="29"/>
        <v>1542.0487120584764</v>
      </c>
      <c r="AR11" s="98">
        <f t="shared" si="29"/>
        <v>900</v>
      </c>
      <c r="AS11" s="98">
        <f t="shared" si="29"/>
        <v>2166</v>
      </c>
      <c r="AT11" s="98">
        <f t="shared" si="29"/>
        <v>1908</v>
      </c>
      <c r="AU11" s="98">
        <f t="shared" si="29"/>
        <v>2329</v>
      </c>
      <c r="AV11" s="98">
        <f t="shared" si="29"/>
        <v>2166</v>
      </c>
      <c r="AW11" s="98">
        <f t="shared" si="29"/>
        <v>1909</v>
      </c>
      <c r="AX11" s="98">
        <f t="shared" si="29"/>
        <v>900</v>
      </c>
      <c r="AY11" s="98">
        <f t="shared" si="29"/>
        <v>2304</v>
      </c>
      <c r="AZ11" s="98">
        <f t="shared" si="29"/>
        <v>1400</v>
      </c>
      <c r="BA11" s="98">
        <f t="shared" si="29"/>
        <v>2327</v>
      </c>
      <c r="BB11" s="98">
        <f t="shared" si="29"/>
        <v>2171</v>
      </c>
      <c r="BC11" s="98">
        <f t="shared" si="29"/>
        <v>800</v>
      </c>
      <c r="BD11" s="98" t="e">
        <f t="shared" si="29"/>
        <v>#N/A</v>
      </c>
      <c r="BE11" s="98" t="e">
        <f t="shared" si="29"/>
        <v>#N/A</v>
      </c>
      <c r="BF11" s="98" t="e">
        <f t="shared" si="29"/>
        <v>#N/A</v>
      </c>
      <c r="BG11" s="98" t="e">
        <f t="shared" si="29"/>
        <v>#N/A</v>
      </c>
      <c r="BH11" s="98" t="e">
        <f t="shared" si="29"/>
        <v>#N/A</v>
      </c>
      <c r="BI11" s="98" t="e">
        <f t="shared" si="29"/>
        <v>#N/A</v>
      </c>
      <c r="BJ11" s="99">
        <f t="shared" si="4"/>
        <v>1713.4842257771627</v>
      </c>
    </row>
    <row r="12">
      <c r="A12" s="27"/>
      <c r="B12" s="100" t="s">
        <v>35</v>
      </c>
      <c r="C12" s="101" t="s">
        <v>38</v>
      </c>
      <c r="D12" s="101">
        <v>0</v>
      </c>
      <c r="E12" s="101" t="s">
        <v>35</v>
      </c>
      <c r="F12" s="101" t="s">
        <v>100</v>
      </c>
      <c r="G12" s="102">
        <v>45385</v>
      </c>
      <c r="H12" s="103"/>
      <c r="I12" s="103" t="b">
        <f t="shared" si="5"/>
        <v>1</v>
      </c>
      <c r="J12" s="103" t="b">
        <f>IF(IFERROR(MATCH(B12,'Osallistujat ja seuranta'!$C$4:$C$23,0),0)&gt;0,TRUE,FALSE)</f>
        <v>1</v>
      </c>
      <c r="K12" s="103" t="b">
        <f>IF(IFERROR(MATCH(C12,'Osallistujat ja seuranta'!$C$4:$C$23,0),0)&gt;0,TRUE,FALSE)</f>
        <v>1</v>
      </c>
      <c r="L12" s="103" t="b">
        <f t="shared" si="6"/>
        <v>1</v>
      </c>
      <c r="M12" s="103" t="b">
        <f t="shared" si="7"/>
        <v>1</v>
      </c>
      <c r="N12" s="103" t="b">
        <f t="shared" si="8"/>
        <v>1</v>
      </c>
      <c r="O12" s="104">
        <f t="shared" si="9"/>
        <v>1</v>
      </c>
      <c r="P12" s="105">
        <f t="shared" si="10"/>
        <v>1368.1761226203835</v>
      </c>
      <c r="Q12" s="105">
        <f t="shared" si="11"/>
        <v>1372.4338552051477</v>
      </c>
      <c r="R12" s="105">
        <f t="shared" si="12"/>
        <v>-4.2577325847641987</v>
      </c>
      <c r="S12" s="105">
        <f t="shared" si="13"/>
        <v>1372.4338552051477</v>
      </c>
      <c r="T12" s="104">
        <f t="shared" si="14"/>
        <v>1</v>
      </c>
      <c r="U12" s="104">
        <f t="shared" si="15"/>
        <v>-52.963538948883297</v>
      </c>
      <c r="V12" s="104">
        <f t="shared" si="16"/>
        <v>-52.948093948500613</v>
      </c>
      <c r="W12" s="106">
        <f t="shared" si="17"/>
        <v>0.49613882666030057</v>
      </c>
      <c r="X12" s="107">
        <f t="shared" si="18"/>
        <v>37.661711687362391</v>
      </c>
      <c r="Y12" s="107">
        <f t="shared" si="19"/>
        <v>2.3295614410951631</v>
      </c>
      <c r="Z12" s="107">
        <f>IF(O12=1,(X12*(T12-W12))*'Säännöt ja ohjeet'!$B$55+Y12,"")</f>
        <v>40.282109922646931</v>
      </c>
      <c r="AA12" s="107">
        <f t="shared" si="20"/>
        <v>0</v>
      </c>
      <c r="AB12" s="107">
        <f t="shared" si="21"/>
        <v>0.50386117333969938</v>
      </c>
      <c r="AC12" s="107">
        <f t="shared" si="22"/>
        <v>37.528989492804307</v>
      </c>
      <c r="AD12" s="107">
        <f t="shared" si="23"/>
        <v>2.3189172051650795</v>
      </c>
      <c r="AE12" s="107">
        <f>IF(O12=1,(AC12*(AA12-AB12))*'Säännöt ja ohjeet'!$B$55+AD12,"")</f>
        <v>-35.499884155030173</v>
      </c>
      <c r="AF12" s="108" t="e">
        <f t="shared" si="24"/>
        <v>#NAME?</v>
      </c>
      <c r="AG12" s="108" t="e">
        <f t="shared" si="25"/>
        <v>#NAME?</v>
      </c>
      <c r="AH12" s="81" t="str">
        <f t="shared" si="26"/>
        <v>virhe!</v>
      </c>
      <c r="AI12" s="81"/>
      <c r="AJ12" s="98">
        <f t="shared" si="29"/>
        <v>1180.4964543605413</v>
      </c>
      <c r="AK12" s="98">
        <f t="shared" si="29"/>
        <v>1728.0748700502629</v>
      </c>
      <c r="AL12" s="98">
        <f t="shared" si="29"/>
        <v>2373.4594482040438</v>
      </c>
      <c r="AM12" s="98">
        <f t="shared" si="29"/>
        <v>1408.4582325430304</v>
      </c>
      <c r="AN12" s="98">
        <f t="shared" si="29"/>
        <v>1175.1523800562697</v>
      </c>
      <c r="AO12" s="98">
        <f t="shared" si="29"/>
        <v>1336.9339710501174</v>
      </c>
      <c r="AP12" s="98">
        <f t="shared" si="29"/>
        <v>2249.8426729881276</v>
      </c>
      <c r="AQ12" s="98">
        <f t="shared" si="29"/>
        <v>1542.0487120584764</v>
      </c>
      <c r="AR12" s="98">
        <f t="shared" si="29"/>
        <v>900</v>
      </c>
      <c r="AS12" s="98">
        <f t="shared" si="29"/>
        <v>2166</v>
      </c>
      <c r="AT12" s="98">
        <f t="shared" si="29"/>
        <v>1908</v>
      </c>
      <c r="AU12" s="98">
        <f t="shared" si="29"/>
        <v>2329</v>
      </c>
      <c r="AV12" s="98">
        <f t="shared" si="29"/>
        <v>2166</v>
      </c>
      <c r="AW12" s="98">
        <f t="shared" si="29"/>
        <v>1909</v>
      </c>
      <c r="AX12" s="98">
        <f t="shared" si="29"/>
        <v>900</v>
      </c>
      <c r="AY12" s="98">
        <f t="shared" si="29"/>
        <v>2304</v>
      </c>
      <c r="AZ12" s="98">
        <f t="shared" si="29"/>
        <v>1400</v>
      </c>
      <c r="BA12" s="98">
        <f t="shared" si="29"/>
        <v>2327</v>
      </c>
      <c r="BB12" s="98">
        <f t="shared" si="29"/>
        <v>2171</v>
      </c>
      <c r="BC12" s="98">
        <f t="shared" si="29"/>
        <v>800</v>
      </c>
      <c r="BD12" s="98" t="e">
        <f t="shared" si="29"/>
        <v>#N/A</v>
      </c>
      <c r="BE12" s="98" t="e">
        <f t="shared" si="29"/>
        <v>#N/A</v>
      </c>
      <c r="BF12" s="98" t="e">
        <f t="shared" si="29"/>
        <v>#N/A</v>
      </c>
      <c r="BG12" s="98" t="e">
        <f t="shared" si="29"/>
        <v>#N/A</v>
      </c>
      <c r="BH12" s="98" t="e">
        <f t="shared" si="29"/>
        <v>#N/A</v>
      </c>
      <c r="BI12" s="98" t="e">
        <f t="shared" si="29"/>
        <v>#N/A</v>
      </c>
      <c r="BJ12" s="99">
        <f t="shared" si="4"/>
        <v>1713.7233370655435</v>
      </c>
    </row>
    <row r="13">
      <c r="A13" s="27"/>
      <c r="B13" s="100" t="s">
        <v>35</v>
      </c>
      <c r="C13" s="101" t="s">
        <v>38</v>
      </c>
      <c r="D13" s="101">
        <v>0</v>
      </c>
      <c r="E13" s="101" t="s">
        <v>35</v>
      </c>
      <c r="F13" s="101" t="s">
        <v>100</v>
      </c>
      <c r="G13" s="102">
        <v>45385</v>
      </c>
      <c r="H13" s="103"/>
      <c r="I13" s="103" t="b">
        <f t="shared" si="5"/>
        <v>1</v>
      </c>
      <c r="J13" s="103" t="b">
        <f>IF(IFERROR(MATCH(B13,'Osallistujat ja seuranta'!$C$4:$C$23,0),0)&gt;0,TRUE,FALSE)</f>
        <v>1</v>
      </c>
      <c r="K13" s="103" t="b">
        <f>IF(IFERROR(MATCH(C13,'Osallistujat ja seuranta'!$C$4:$C$23,0),0)&gt;0,TRUE,FALSE)</f>
        <v>1</v>
      </c>
      <c r="L13" s="103" t="b">
        <f t="shared" si="6"/>
        <v>1</v>
      </c>
      <c r="M13" s="103" t="b">
        <f t="shared" si="7"/>
        <v>1</v>
      </c>
      <c r="N13" s="103" t="b">
        <f t="shared" si="8"/>
        <v>1</v>
      </c>
      <c r="O13" s="104">
        <f t="shared" si="9"/>
        <v>1</v>
      </c>
      <c r="P13" s="105">
        <f t="shared" si="10"/>
        <v>1408.4582325430304</v>
      </c>
      <c r="Q13" s="105">
        <f t="shared" si="11"/>
        <v>1336.9339710501174</v>
      </c>
      <c r="R13" s="105">
        <f t="shared" si="12"/>
        <v>71.524261492912956</v>
      </c>
      <c r="S13" s="105">
        <f t="shared" si="13"/>
        <v>1336.9339710501174</v>
      </c>
      <c r="T13" s="104">
        <f t="shared" si="14"/>
        <v>1</v>
      </c>
      <c r="U13" s="104">
        <f t="shared" si="15"/>
        <v>-52.81603267841421</v>
      </c>
      <c r="V13" s="104">
        <f t="shared" si="16"/>
        <v>-53.075839813259655</v>
      </c>
      <c r="W13" s="106">
        <f t="shared" si="17"/>
        <v>0.56458888068523427</v>
      </c>
      <c r="X13" s="107">
        <f t="shared" si="18"/>
        <v>36.413087411842696</v>
      </c>
      <c r="Y13" s="107">
        <f t="shared" si="19"/>
        <v>2.2288573101942539</v>
      </c>
      <c r="Z13" s="107">
        <f>IF(O13=1,(X13*(T13-W13))*'Säännöt ja ohjeet'!$B$55+Y13,"")</f>
        <v>33.938183605587923</v>
      </c>
      <c r="AA13" s="107">
        <f t="shared" si="20"/>
        <v>0</v>
      </c>
      <c r="AB13" s="107">
        <f t="shared" si="21"/>
        <v>0.43541111931476573</v>
      </c>
      <c r="AC13" s="107">
        <f t="shared" si="22"/>
        <v>38.64095569199754</v>
      </c>
      <c r="AD13" s="107">
        <f t="shared" si="23"/>
        <v>2.4076662550089112</v>
      </c>
      <c r="AE13" s="107">
        <f>IF(O13=1,(AC13*(AA13-AB13))*'Säännöt ja ohjeet'!$B$55+AD13,"")</f>
        <v>-31.241737283480923</v>
      </c>
      <c r="AF13" s="108" t="e">
        <f t="shared" si="24"/>
        <v>#NAME?</v>
      </c>
      <c r="AG13" s="108" t="e">
        <f t="shared" si="25"/>
        <v>#NAME?</v>
      </c>
      <c r="AH13" s="81" t="str">
        <f t="shared" si="26"/>
        <v xml:space="preserve"> </v>
      </c>
      <c r="AI13" s="81"/>
      <c r="AJ13" s="98">
        <f t="shared" si="29"/>
        <v>1180.4964543605413</v>
      </c>
      <c r="AK13" s="98">
        <f t="shared" si="29"/>
        <v>1728.0748700502629</v>
      </c>
      <c r="AL13" s="98">
        <f t="shared" si="29"/>
        <v>2373.4594482040438</v>
      </c>
      <c r="AM13" s="98">
        <f t="shared" si="29"/>
        <v>1442.3964161486183</v>
      </c>
      <c r="AN13" s="98">
        <f t="shared" si="29"/>
        <v>1175.1523800562697</v>
      </c>
      <c r="AO13" s="98">
        <f t="shared" si="29"/>
        <v>1305.6922337666365</v>
      </c>
      <c r="AP13" s="98">
        <f t="shared" si="29"/>
        <v>2249.8426729881276</v>
      </c>
      <c r="AQ13" s="98">
        <f t="shared" si="29"/>
        <v>1542.0487120584764</v>
      </c>
      <c r="AR13" s="98">
        <f t="shared" si="29"/>
        <v>900</v>
      </c>
      <c r="AS13" s="98">
        <f t="shared" si="29"/>
        <v>2166</v>
      </c>
      <c r="AT13" s="98">
        <f t="shared" si="29"/>
        <v>1908</v>
      </c>
      <c r="AU13" s="98">
        <f t="shared" si="29"/>
        <v>2329</v>
      </c>
      <c r="AV13" s="98">
        <f t="shared" si="29"/>
        <v>2166</v>
      </c>
      <c r="AW13" s="98">
        <f t="shared" si="29"/>
        <v>1909</v>
      </c>
      <c r="AX13" s="98">
        <f t="shared" si="29"/>
        <v>900</v>
      </c>
      <c r="AY13" s="98">
        <f t="shared" si="29"/>
        <v>2304</v>
      </c>
      <c r="AZ13" s="98">
        <f t="shared" si="29"/>
        <v>1400</v>
      </c>
      <c r="BA13" s="98">
        <f t="shared" si="29"/>
        <v>2327</v>
      </c>
      <c r="BB13" s="98">
        <f t="shared" si="29"/>
        <v>2171</v>
      </c>
      <c r="BC13" s="98">
        <f t="shared" si="29"/>
        <v>800</v>
      </c>
      <c r="BD13" s="98" t="e">
        <f t="shared" si="29"/>
        <v>#N/A</v>
      </c>
      <c r="BE13" s="98" t="e">
        <f t="shared" si="29"/>
        <v>#N/A</v>
      </c>
      <c r="BF13" s="98" t="e">
        <f t="shared" si="29"/>
        <v>#N/A</v>
      </c>
      <c r="BG13" s="98" t="e">
        <f t="shared" si="29"/>
        <v>#N/A</v>
      </c>
      <c r="BH13" s="98" t="e">
        <f t="shared" si="29"/>
        <v>#N/A</v>
      </c>
      <c r="BI13" s="98" t="e">
        <f t="shared" si="29"/>
        <v>#N/A</v>
      </c>
      <c r="BJ13" s="99">
        <f t="shared" si="4"/>
        <v>1713.8581593816489</v>
      </c>
    </row>
    <row r="14">
      <c r="A14" s="27"/>
      <c r="B14" s="100" t="s">
        <v>3</v>
      </c>
      <c r="C14" s="101" t="s">
        <v>38</v>
      </c>
      <c r="D14" s="101">
        <v>8</v>
      </c>
      <c r="E14" s="101" t="s">
        <v>3</v>
      </c>
      <c r="F14" s="101" t="s">
        <v>100</v>
      </c>
      <c r="G14" s="102">
        <v>45389</v>
      </c>
      <c r="H14" s="103"/>
      <c r="I14" s="103" t="b">
        <f t="shared" si="5"/>
        <v>1</v>
      </c>
      <c r="J14" s="103" t="b">
        <f>IF(IFERROR(MATCH(B14,'Osallistujat ja seuranta'!$C$4:$C$23,0),0)&gt;0,TRUE,FALSE)</f>
        <v>1</v>
      </c>
      <c r="K14" s="103" t="b">
        <f>IF(IFERROR(MATCH(C14,'Osallistujat ja seuranta'!$C$4:$C$23,0),0)&gt;0,TRUE,FALSE)</f>
        <v>1</v>
      </c>
      <c r="L14" s="103" t="b">
        <f t="shared" si="6"/>
        <v>1</v>
      </c>
      <c r="M14" s="103" t="b">
        <f t="shared" si="7"/>
        <v>1</v>
      </c>
      <c r="N14" s="103" t="b">
        <f t="shared" si="8"/>
        <v>1</v>
      </c>
      <c r="O14" s="104">
        <f t="shared" si="9"/>
        <v>1</v>
      </c>
      <c r="P14" s="105">
        <f t="shared" si="10"/>
        <v>2373.4594482040438</v>
      </c>
      <c r="Q14" s="105">
        <f t="shared" si="11"/>
        <v>1305.6922337666365</v>
      </c>
      <c r="R14" s="105">
        <f t="shared" si="12"/>
        <v>317.76721443740735</v>
      </c>
      <c r="S14" s="105">
        <f t="shared" si="13"/>
        <v>2055.6922337666365</v>
      </c>
      <c r="T14" s="104">
        <f t="shared" si="14"/>
        <v>1</v>
      </c>
      <c r="U14" s="104">
        <f t="shared" si="15"/>
        <v>-47.82020469499394</v>
      </c>
      <c r="V14" s="104">
        <f t="shared" si="16"/>
        <v>-49.884342502468598</v>
      </c>
      <c r="W14" s="106">
        <f t="shared" si="17"/>
        <v>0.88736838946325902</v>
      </c>
      <c r="X14" s="107">
        <f t="shared" si="18"/>
        <v>11.623451231918793</v>
      </c>
      <c r="Y14" s="107">
        <f t="shared" si="19"/>
        <v>6.7182961054731385e-002</v>
      </c>
      <c r="Z14" s="107">
        <f>IF(O14=1,(X14*(T14-W14))*'Säännöt ja ohjeet'!$B$55+Y14,"")</f>
        <v>2.6855190255472903</v>
      </c>
      <c r="AA14" s="107">
        <f t="shared" si="20"/>
        <v>0</v>
      </c>
      <c r="AB14" s="107">
        <f t="shared" si="21"/>
        <v>0.11263161053674098</v>
      </c>
      <c r="AC14" s="107">
        <f t="shared" si="22"/>
        <v>39.629582379186211</v>
      </c>
      <c r="AD14" s="107">
        <f t="shared" si="23"/>
        <v>2.4857702158771575</v>
      </c>
      <c r="AE14" s="107">
        <f>IF(O14=1,(AC14*(AA14-AB14))*'Säännöt ja ohjeet'!$B$55+AD14,"")</f>
        <v>-6.4413171606552302</v>
      </c>
      <c r="AF14" s="108" t="e">
        <f t="shared" si="24"/>
        <v>#NAME?</v>
      </c>
      <c r="AG14" s="108" t="e">
        <f t="shared" si="25"/>
        <v>#NAME?</v>
      </c>
      <c r="AH14" s="81" t="str">
        <f t="shared" si="26"/>
        <v xml:space="preserve"> </v>
      </c>
      <c r="AI14" s="81"/>
      <c r="AJ14" s="98">
        <f t="shared" si="29"/>
        <v>1180.4964543605413</v>
      </c>
      <c r="AK14" s="98">
        <f t="shared" si="29"/>
        <v>1728.0748700502629</v>
      </c>
      <c r="AL14" s="98">
        <f t="shared" si="29"/>
        <v>2376.1449672295912</v>
      </c>
      <c r="AM14" s="98">
        <f t="shared" si="29"/>
        <v>1442.3964161486183</v>
      </c>
      <c r="AN14" s="98">
        <f t="shared" si="29"/>
        <v>1175.1523800562697</v>
      </c>
      <c r="AO14" s="98">
        <f t="shared" si="29"/>
        <v>1299.2509166059813</v>
      </c>
      <c r="AP14" s="98">
        <f t="shared" si="29"/>
        <v>2249.8426729881276</v>
      </c>
      <c r="AQ14" s="98">
        <f t="shared" si="29"/>
        <v>1542.0487120584764</v>
      </c>
      <c r="AR14" s="98">
        <f t="shared" si="29"/>
        <v>900</v>
      </c>
      <c r="AS14" s="98">
        <f t="shared" si="29"/>
        <v>2166</v>
      </c>
      <c r="AT14" s="98">
        <f t="shared" si="29"/>
        <v>1908</v>
      </c>
      <c r="AU14" s="98">
        <f t="shared" si="29"/>
        <v>2329</v>
      </c>
      <c r="AV14" s="98">
        <f t="shared" si="29"/>
        <v>2166</v>
      </c>
      <c r="AW14" s="98">
        <f t="shared" si="29"/>
        <v>1909</v>
      </c>
      <c r="AX14" s="98">
        <f t="shared" si="29"/>
        <v>900</v>
      </c>
      <c r="AY14" s="98">
        <f t="shared" si="29"/>
        <v>2304</v>
      </c>
      <c r="AZ14" s="98">
        <f t="shared" si="29"/>
        <v>1400</v>
      </c>
      <c r="BA14" s="98">
        <f t="shared" si="29"/>
        <v>2327</v>
      </c>
      <c r="BB14" s="98">
        <f t="shared" si="29"/>
        <v>2171</v>
      </c>
      <c r="BC14" s="98">
        <f t="shared" si="29"/>
        <v>800</v>
      </c>
      <c r="BD14" s="98" t="e">
        <f t="shared" si="29"/>
        <v>#N/A</v>
      </c>
      <c r="BE14" s="98" t="e">
        <f t="shared" si="29"/>
        <v>#N/A</v>
      </c>
      <c r="BF14" s="98" t="e">
        <f t="shared" si="29"/>
        <v>#N/A</v>
      </c>
      <c r="BG14" s="98" t="e">
        <f t="shared" si="29"/>
        <v>#N/A</v>
      </c>
      <c r="BH14" s="98" t="e">
        <f t="shared" si="29"/>
        <v>#N/A</v>
      </c>
      <c r="BI14" s="98" t="e">
        <f t="shared" si="29"/>
        <v>#N/A</v>
      </c>
      <c r="BJ14" s="99">
        <f t="shared" si="4"/>
        <v>1713.6703694748933</v>
      </c>
    </row>
    <row r="15">
      <c r="A15" s="27"/>
      <c r="B15" s="100" t="s">
        <v>32</v>
      </c>
      <c r="C15" s="101" t="s">
        <v>44</v>
      </c>
      <c r="D15" s="101">
        <v>4</v>
      </c>
      <c r="E15" s="101" t="s">
        <v>44</v>
      </c>
      <c r="F15" s="101" t="s">
        <v>100</v>
      </c>
      <c r="G15" s="102">
        <v>45389</v>
      </c>
      <c r="H15" s="103"/>
      <c r="I15" s="103" t="b">
        <f t="shared" si="5"/>
        <v>1</v>
      </c>
      <c r="J15" s="103" t="b">
        <f>IF(IFERROR(MATCH(B15,'Osallistujat ja seuranta'!$C$4:$C$23,0),0)&gt;0,TRUE,FALSE)</f>
        <v>1</v>
      </c>
      <c r="K15" s="103" t="b">
        <f>IF(IFERROR(MATCH(C15,'Osallistujat ja seuranta'!$C$4:$C$23,0),0)&gt;0,TRUE,FALSE)</f>
        <v>1</v>
      </c>
      <c r="L15" s="103" t="b">
        <f t="shared" si="6"/>
        <v>1</v>
      </c>
      <c r="M15" s="103" t="b">
        <f t="shared" si="7"/>
        <v>1</v>
      </c>
      <c r="N15" s="103" t="b">
        <f t="shared" si="8"/>
        <v>1</v>
      </c>
      <c r="O15" s="104">
        <f t="shared" si="9"/>
        <v>1</v>
      </c>
      <c r="P15" s="105">
        <f t="shared" si="10"/>
        <v>1728.0748700502629</v>
      </c>
      <c r="Q15" s="105">
        <f t="shared" si="11"/>
        <v>900</v>
      </c>
      <c r="R15" s="105">
        <f t="shared" si="12"/>
        <v>478.07487005026292</v>
      </c>
      <c r="S15" s="105">
        <f t="shared" si="13"/>
        <v>1250</v>
      </c>
      <c r="T15" s="104">
        <f t="shared" si="14"/>
        <v>0</v>
      </c>
      <c r="U15" s="104">
        <f t="shared" si="15"/>
        <v>-51.520394412175506</v>
      </c>
      <c r="V15" s="104">
        <f t="shared" si="16"/>
        <v>-53.379165504927172</v>
      </c>
      <c r="W15" s="106">
        <f t="shared" si="17"/>
        <v>0.86515364459199573</v>
      </c>
      <c r="X15" s="107">
        <f t="shared" si="18"/>
        <v>27.079645710167959</v>
      </c>
      <c r="Y15" s="107">
        <f t="shared" si="19"/>
        <v>1.4299698829821341</v>
      </c>
      <c r="Z15" s="107">
        <f>IF(O15=1,(X15*(T15-W15))*'Säännöt ja ohjeet'!$B$55+Y15,"")</f>
        <v>-45.426138477841491</v>
      </c>
      <c r="AA15" s="107">
        <f t="shared" si="20"/>
        <v>1</v>
      </c>
      <c r="AB15" s="107">
        <f t="shared" si="21"/>
        <v>0.13484635540800427</v>
      </c>
      <c r="AC15" s="107">
        <f t="shared" si="22"/>
        <v>53.295432838150091</v>
      </c>
      <c r="AD15" s="107">
        <f t="shared" si="23"/>
        <v>3.5000000050219979</v>
      </c>
      <c r="AE15" s="107">
        <f>IF(O15=1,(AC15*(AA15-AB15))*'Säännöt ja ohjeet'!$B$55+AD15,"")</f>
        <v>95.717475925088962</v>
      </c>
      <c r="AF15" s="108" t="e">
        <f t="shared" si="24"/>
        <v>#NAME?</v>
      </c>
      <c r="AG15" s="108" t="e">
        <f t="shared" si="25"/>
        <v>#NAME?</v>
      </c>
      <c r="AH15" s="81" t="str">
        <f t="shared" si="26"/>
        <v xml:space="preserve"> </v>
      </c>
      <c r="AI15" s="81"/>
      <c r="AJ15" s="98">
        <f t="shared" si="29"/>
        <v>1180.4964543605413</v>
      </c>
      <c r="AK15" s="98">
        <f t="shared" si="29"/>
        <v>1682.6487315724214</v>
      </c>
      <c r="AL15" s="98">
        <f t="shared" si="29"/>
        <v>2376.1449672295912</v>
      </c>
      <c r="AM15" s="98">
        <f t="shared" si="29"/>
        <v>1442.3964161486183</v>
      </c>
      <c r="AN15" s="98">
        <f t="shared" si="29"/>
        <v>1175.1523800562697</v>
      </c>
      <c r="AO15" s="98">
        <f t="shared" si="29"/>
        <v>1299.2509166059813</v>
      </c>
      <c r="AP15" s="98">
        <f t="shared" si="29"/>
        <v>2249.8426729881276</v>
      </c>
      <c r="AQ15" s="98">
        <f t="shared" si="29"/>
        <v>1542.0487120584764</v>
      </c>
      <c r="AR15" s="98">
        <f t="shared" si="29"/>
        <v>995.71747592508893</v>
      </c>
      <c r="AS15" s="98">
        <f t="shared" si="29"/>
        <v>2166</v>
      </c>
      <c r="AT15" s="98">
        <f t="shared" si="29"/>
        <v>1908</v>
      </c>
      <c r="AU15" s="98">
        <f t="shared" si="29"/>
        <v>2329</v>
      </c>
      <c r="AV15" s="98">
        <f t="shared" si="29"/>
        <v>2166</v>
      </c>
      <c r="AW15" s="98">
        <f t="shared" si="29"/>
        <v>1909</v>
      </c>
      <c r="AX15" s="98">
        <f t="shared" si="29"/>
        <v>900</v>
      </c>
      <c r="AY15" s="98">
        <f t="shared" si="29"/>
        <v>2304</v>
      </c>
      <c r="AZ15" s="98">
        <f t="shared" si="29"/>
        <v>1400</v>
      </c>
      <c r="BA15" s="98">
        <f t="shared" si="29"/>
        <v>2327</v>
      </c>
      <c r="BB15" s="98">
        <f t="shared" si="29"/>
        <v>2171</v>
      </c>
      <c r="BC15" s="98">
        <f t="shared" si="29"/>
        <v>800</v>
      </c>
      <c r="BD15" s="98" t="e">
        <f t="shared" si="29"/>
        <v>#N/A</v>
      </c>
      <c r="BE15" s="98" t="e">
        <f t="shared" si="29"/>
        <v>#N/A</v>
      </c>
      <c r="BF15" s="98" t="e">
        <f t="shared" si="29"/>
        <v>#N/A</v>
      </c>
      <c r="BG15" s="98" t="e">
        <f t="shared" si="29"/>
        <v>#N/A</v>
      </c>
      <c r="BH15" s="98" t="e">
        <f t="shared" si="29"/>
        <v>#N/A</v>
      </c>
      <c r="BI15" s="98" t="e">
        <f t="shared" si="29"/>
        <v>#N/A</v>
      </c>
      <c r="BJ15" s="99">
        <f t="shared" si="4"/>
        <v>1716.1849363472561</v>
      </c>
    </row>
    <row r="16">
      <c r="A16" s="27"/>
      <c r="B16" s="100" t="s">
        <v>30</v>
      </c>
      <c r="C16" s="101" t="s">
        <v>44</v>
      </c>
      <c r="D16" s="101">
        <v>0</v>
      </c>
      <c r="E16" s="101" t="s">
        <v>30</v>
      </c>
      <c r="F16" s="101" t="s">
        <v>100</v>
      </c>
      <c r="G16" s="102">
        <v>45389</v>
      </c>
      <c r="H16" s="103"/>
      <c r="I16" s="103" t="b">
        <f t="shared" si="5"/>
        <v>1</v>
      </c>
      <c r="J16" s="103" t="b">
        <f>IF(IFERROR(MATCH(B16,'Osallistujat ja seuranta'!$C$4:$C$23,0),0)&gt;0,TRUE,FALSE)</f>
        <v>1</v>
      </c>
      <c r="K16" s="103" t="b">
        <f>IF(IFERROR(MATCH(C16,'Osallistujat ja seuranta'!$C$4:$C$23,0),0)&gt;0,TRUE,FALSE)</f>
        <v>1</v>
      </c>
      <c r="L16" s="103" t="b">
        <f t="shared" si="6"/>
        <v>1</v>
      </c>
      <c r="M16" s="103" t="b">
        <f t="shared" si="7"/>
        <v>1</v>
      </c>
      <c r="N16" s="103" t="b">
        <f t="shared" si="8"/>
        <v>1</v>
      </c>
      <c r="O16" s="104">
        <f t="shared" si="9"/>
        <v>1</v>
      </c>
      <c r="P16" s="105">
        <f t="shared" si="10"/>
        <v>1180.4964543605413</v>
      </c>
      <c r="Q16" s="105">
        <f t="shared" si="11"/>
        <v>995.71747592508893</v>
      </c>
      <c r="R16" s="105">
        <f t="shared" si="12"/>
        <v>184.77897843545236</v>
      </c>
      <c r="S16" s="105">
        <f t="shared" si="13"/>
        <v>995.71747592508893</v>
      </c>
      <c r="T16" s="104">
        <f t="shared" si="14"/>
        <v>1</v>
      </c>
      <c r="U16" s="104">
        <f t="shared" si="15"/>
        <v>-53.612560145600959</v>
      </c>
      <c r="V16" s="104">
        <f t="shared" si="16"/>
        <v>-54.197672463161936</v>
      </c>
      <c r="W16" s="106">
        <f t="shared" si="17"/>
        <v>0.64224290023395814</v>
      </c>
      <c r="X16" s="107">
        <f t="shared" si="18"/>
        <v>43.684426927535249</v>
      </c>
      <c r="Y16" s="107">
        <f t="shared" si="19"/>
        <v>2.7987590314395696</v>
      </c>
      <c r="Z16" s="107">
        <f>IF(O16=1,(X16*(T16-W16))*'Säännöt ja ohjeet'!$B$55+Y16,"")</f>
        <v>34.055586796512756</v>
      </c>
      <c r="AA16" s="107">
        <f t="shared" si="20"/>
        <v>0</v>
      </c>
      <c r="AB16" s="107">
        <f t="shared" si="21"/>
        <v>0.35775709976604186</v>
      </c>
      <c r="AC16" s="107">
        <f t="shared" si="22"/>
        <v>49.935473085399508</v>
      </c>
      <c r="AD16" s="107">
        <f t="shared" si="23"/>
        <v>3.2607063268021195</v>
      </c>
      <c r="AE16" s="107">
        <f>IF(O16=1,(AC16*(AA16-AB16))*'Säännöt ja ohjeet'!$B$55+AD16,"")</f>
        <v>-32.46883372615342</v>
      </c>
      <c r="AF16" s="108" t="e">
        <f t="shared" si="24"/>
        <v>#NAME?</v>
      </c>
      <c r="AG16" s="108" t="e">
        <f t="shared" si="25"/>
        <v>#NAME?</v>
      </c>
      <c r="AH16" s="81" t="str">
        <f t="shared" si="26"/>
        <v xml:space="preserve"> </v>
      </c>
      <c r="AI16" s="81"/>
      <c r="AJ16" s="98">
        <f t="shared" si="29"/>
        <v>1214.552041157054</v>
      </c>
      <c r="AK16" s="98">
        <f t="shared" si="29"/>
        <v>1682.6487315724214</v>
      </c>
      <c r="AL16" s="98">
        <f t="shared" si="29"/>
        <v>2376.1449672295912</v>
      </c>
      <c r="AM16" s="98">
        <f t="shared" si="29"/>
        <v>1442.3964161486183</v>
      </c>
      <c r="AN16" s="98">
        <f t="shared" si="29"/>
        <v>1175.1523800562697</v>
      </c>
      <c r="AO16" s="98">
        <f t="shared" si="29"/>
        <v>1299.2509166059813</v>
      </c>
      <c r="AP16" s="98">
        <f t="shared" si="29"/>
        <v>2249.8426729881276</v>
      </c>
      <c r="AQ16" s="98">
        <f t="shared" si="29"/>
        <v>1542.0487120584764</v>
      </c>
      <c r="AR16" s="98">
        <f t="shared" si="29"/>
        <v>963.2486421989355</v>
      </c>
      <c r="AS16" s="98">
        <f t="shared" si="29"/>
        <v>2166</v>
      </c>
      <c r="AT16" s="98">
        <f t="shared" si="29"/>
        <v>1908</v>
      </c>
      <c r="AU16" s="98">
        <f t="shared" si="29"/>
        <v>2329</v>
      </c>
      <c r="AV16" s="98">
        <f t="shared" si="29"/>
        <v>2166</v>
      </c>
      <c r="AW16" s="98">
        <f t="shared" si="29"/>
        <v>1909</v>
      </c>
      <c r="AX16" s="98">
        <f t="shared" si="29"/>
        <v>900</v>
      </c>
      <c r="AY16" s="98">
        <f t="shared" si="29"/>
        <v>2304</v>
      </c>
      <c r="AZ16" s="98">
        <f t="shared" si="29"/>
        <v>1400</v>
      </c>
      <c r="BA16" s="98">
        <f t="shared" si="29"/>
        <v>2327</v>
      </c>
      <c r="BB16" s="98">
        <f t="shared" si="29"/>
        <v>2171</v>
      </c>
      <c r="BC16" s="98">
        <f t="shared" si="29"/>
        <v>800</v>
      </c>
      <c r="BD16" s="98" t="e">
        <f t="shared" si="29"/>
        <v>#N/A</v>
      </c>
      <c r="BE16" s="98" t="e">
        <f t="shared" si="29"/>
        <v>#N/A</v>
      </c>
      <c r="BF16" s="98" t="e">
        <f t="shared" si="29"/>
        <v>#N/A</v>
      </c>
      <c r="BG16" s="98" t="e">
        <f t="shared" si="29"/>
        <v>#N/A</v>
      </c>
      <c r="BH16" s="98" t="e">
        <f t="shared" si="29"/>
        <v>#N/A</v>
      </c>
      <c r="BI16" s="98" t="e">
        <f t="shared" si="29"/>
        <v>#N/A</v>
      </c>
      <c r="BJ16" s="99">
        <f t="shared" si="4"/>
        <v>1716.2642740007736</v>
      </c>
    </row>
    <row r="17">
      <c r="A17" s="27"/>
      <c r="B17" s="109" t="s">
        <v>32</v>
      </c>
      <c r="C17" s="110" t="s">
        <v>35</v>
      </c>
      <c r="D17" s="110">
        <v>2</v>
      </c>
      <c r="E17" s="110" t="s">
        <v>35</v>
      </c>
      <c r="F17" s="101" t="s">
        <v>100</v>
      </c>
      <c r="G17" s="102">
        <v>45389</v>
      </c>
      <c r="H17" s="103"/>
      <c r="I17" s="103" t="b">
        <f t="shared" si="5"/>
        <v>1</v>
      </c>
      <c r="J17" s="103" t="b">
        <f>IF(IFERROR(MATCH(B17,'Osallistujat ja seuranta'!$C$4:$C$23,0),0)&gt;0,TRUE,FALSE)</f>
        <v>1</v>
      </c>
      <c r="K17" s="103" t="b">
        <f>IF(IFERROR(MATCH(C17,'Osallistujat ja seuranta'!$C$4:$C$23,0),0)&gt;0,TRUE,FALSE)</f>
        <v>1</v>
      </c>
      <c r="L17" s="103" t="b">
        <f t="shared" si="6"/>
        <v>1</v>
      </c>
      <c r="M17" s="103" t="b">
        <f t="shared" si="7"/>
        <v>1</v>
      </c>
      <c r="N17" s="103" t="b">
        <f t="shared" si="8"/>
        <v>1</v>
      </c>
      <c r="O17" s="104">
        <f t="shared" si="9"/>
        <v>1</v>
      </c>
      <c r="P17" s="105">
        <f t="shared" si="10"/>
        <v>1682.6487315724214</v>
      </c>
      <c r="Q17" s="105">
        <f t="shared" si="11"/>
        <v>1442.3964161486183</v>
      </c>
      <c r="R17" s="105">
        <f t="shared" si="12"/>
        <v>90.252315423803111</v>
      </c>
      <c r="S17" s="105">
        <f t="shared" si="13"/>
        <v>1592.3964161486183</v>
      </c>
      <c r="T17" s="104">
        <f t="shared" si="14"/>
        <v>0</v>
      </c>
      <c r="U17" s="104">
        <f t="shared" si="15"/>
        <v>-51.719815494439175</v>
      </c>
      <c r="V17" s="104">
        <f t="shared" si="16"/>
        <v>-52.09992377552733</v>
      </c>
      <c r="W17" s="106">
        <f t="shared" si="17"/>
        <v>0.59389921875048235</v>
      </c>
      <c r="X17" s="107">
        <f t="shared" si="18"/>
        <v>28.342553330097211</v>
      </c>
      <c r="Y17" s="107">
        <f t="shared" si="19"/>
        <v>1.5434671998063765</v>
      </c>
      <c r="Z17" s="107">
        <f>IF(O17=1,(X17*(T17-W17))*'Säännöt ja ohjeet'!$B$55+Y17,"")</f>
        <v>-32.121773360470854</v>
      </c>
      <c r="AA17" s="107">
        <f t="shared" si="20"/>
        <v>1</v>
      </c>
      <c r="AB17" s="107">
        <f t="shared" si="21"/>
        <v>0.40610078124951765</v>
      </c>
      <c r="AC17" s="107">
        <f t="shared" si="22"/>
        <v>35.373405399304183</v>
      </c>
      <c r="AD17" s="107">
        <f t="shared" si="23"/>
        <v>2.1440133790852816</v>
      </c>
      <c r="AE17" s="107">
        <f>IF(O17=1,(AC17*(AA17-AB17))*'Säännöt ja ohjeet'!$B$55+AD17,"")</f>
        <v>44.160489041466974</v>
      </c>
      <c r="AF17" s="108" t="e">
        <f t="shared" si="24"/>
        <v>#NAME?</v>
      </c>
      <c r="AG17" s="108" t="e">
        <f t="shared" si="25"/>
        <v>#NAME?</v>
      </c>
      <c r="AH17" s="81" t="str">
        <f t="shared" si="26"/>
        <v xml:space="preserve"> </v>
      </c>
      <c r="AI17" s="81"/>
      <c r="AJ17" s="98">
        <f t="shared" si="29"/>
        <v>1214.552041157054</v>
      </c>
      <c r="AK17" s="98">
        <f t="shared" si="29"/>
        <v>1650.5269582119506</v>
      </c>
      <c r="AL17" s="98">
        <f t="shared" si="29"/>
        <v>2376.1449672295912</v>
      </c>
      <c r="AM17" s="98">
        <f t="shared" si="29"/>
        <v>1486.5569051900852</v>
      </c>
      <c r="AN17" s="98">
        <f t="shared" si="29"/>
        <v>1175.1523800562697</v>
      </c>
      <c r="AO17" s="98">
        <f t="shared" si="29"/>
        <v>1299.2509166059813</v>
      </c>
      <c r="AP17" s="98">
        <f t="shared" si="29"/>
        <v>2249.8426729881276</v>
      </c>
      <c r="AQ17" s="98">
        <f t="shared" si="29"/>
        <v>1542.0487120584764</v>
      </c>
      <c r="AR17" s="98">
        <f t="shared" si="29"/>
        <v>963.2486421989355</v>
      </c>
      <c r="AS17" s="98">
        <f t="shared" si="29"/>
        <v>2166</v>
      </c>
      <c r="AT17" s="98">
        <f t="shared" si="29"/>
        <v>1908</v>
      </c>
      <c r="AU17" s="98">
        <f t="shared" si="29"/>
        <v>2329</v>
      </c>
      <c r="AV17" s="98">
        <f t="shared" si="29"/>
        <v>2166</v>
      </c>
      <c r="AW17" s="98">
        <f t="shared" si="29"/>
        <v>1909</v>
      </c>
      <c r="AX17" s="98">
        <f t="shared" si="29"/>
        <v>900</v>
      </c>
      <c r="AY17" s="98">
        <f t="shared" si="29"/>
        <v>2304</v>
      </c>
      <c r="AZ17" s="98">
        <f t="shared" si="29"/>
        <v>1400</v>
      </c>
      <c r="BA17" s="98">
        <f t="shared" si="29"/>
        <v>2327</v>
      </c>
      <c r="BB17" s="98">
        <f t="shared" si="29"/>
        <v>2171</v>
      </c>
      <c r="BC17" s="98">
        <f t="shared" si="29"/>
        <v>800</v>
      </c>
      <c r="BD17" s="98" t="e">
        <f t="shared" si="29"/>
        <v>#N/A</v>
      </c>
      <c r="BE17" s="98" t="e">
        <f t="shared" si="29"/>
        <v>#N/A</v>
      </c>
      <c r="BF17" s="98" t="e">
        <f t="shared" si="29"/>
        <v>#N/A</v>
      </c>
      <c r="BG17" s="98" t="e">
        <f t="shared" si="29"/>
        <v>#N/A</v>
      </c>
      <c r="BH17" s="98" t="e">
        <f t="shared" si="29"/>
        <v>#N/A</v>
      </c>
      <c r="BI17" s="98" t="e">
        <f t="shared" si="29"/>
        <v>#N/A</v>
      </c>
      <c r="BJ17" s="99">
        <f t="shared" si="4"/>
        <v>1716.8662097848235</v>
      </c>
    </row>
    <row r="18">
      <c r="A18" s="27"/>
      <c r="B18" s="109" t="s">
        <v>32</v>
      </c>
      <c r="C18" s="110" t="s">
        <v>35</v>
      </c>
      <c r="D18" s="110">
        <v>0</v>
      </c>
      <c r="E18" s="110" t="s">
        <v>32</v>
      </c>
      <c r="F18" s="101" t="s">
        <v>100</v>
      </c>
      <c r="G18" s="102">
        <v>45389</v>
      </c>
      <c r="H18" s="103"/>
      <c r="I18" s="103" t="b">
        <f t="shared" si="5"/>
        <v>1</v>
      </c>
      <c r="J18" s="103" t="b">
        <f>IF(IFERROR(MATCH(B18,'Osallistujat ja seuranta'!$C$4:$C$23,0),0)&gt;0,TRUE,FALSE)</f>
        <v>1</v>
      </c>
      <c r="K18" s="103" t="b">
        <f>IF(IFERROR(MATCH(C18,'Osallistujat ja seuranta'!$C$4:$C$23,0),0)&gt;0,TRUE,FALSE)</f>
        <v>1</v>
      </c>
      <c r="L18" s="103" t="b">
        <f t="shared" si="6"/>
        <v>1</v>
      </c>
      <c r="M18" s="103" t="b">
        <f t="shared" si="7"/>
        <v>1</v>
      </c>
      <c r="N18" s="103" t="b">
        <f t="shared" si="8"/>
        <v>1</v>
      </c>
      <c r="O18" s="104">
        <f t="shared" si="9"/>
        <v>1</v>
      </c>
      <c r="P18" s="105">
        <f t="shared" si="10"/>
        <v>1650.5269582119506</v>
      </c>
      <c r="Q18" s="105">
        <f t="shared" si="11"/>
        <v>1486.5569051900852</v>
      </c>
      <c r="R18" s="105">
        <f t="shared" si="12"/>
        <v>163.9700530218654</v>
      </c>
      <c r="S18" s="105">
        <f t="shared" si="13"/>
        <v>1486.5569051900852</v>
      </c>
      <c r="T18" s="104">
        <f t="shared" si="14"/>
        <v>1</v>
      </c>
      <c r="U18" s="104">
        <f t="shared" si="15"/>
        <v>-51.857478030906151</v>
      </c>
      <c r="V18" s="104">
        <f t="shared" si="16"/>
        <v>-52.520878057032377</v>
      </c>
      <c r="W18" s="106">
        <f t="shared" si="17"/>
        <v>0.6600237430738839</v>
      </c>
      <c r="X18" s="107">
        <f t="shared" si="18"/>
        <v>29.248551443688093</v>
      </c>
      <c r="Y18" s="107">
        <f t="shared" si="19"/>
        <v>1.6237421958327427</v>
      </c>
      <c r="Z18" s="107">
        <f>IF(O18=1,(X18*(T18-W18))*'Säännöt ja ohjeet'!$B$55+Y18,"")</f>
        <v>21.511368276504797</v>
      </c>
      <c r="AA18" s="107">
        <f t="shared" si="20"/>
        <v>0</v>
      </c>
      <c r="AB18" s="107">
        <f t="shared" si="21"/>
        <v>0.3399762569261161</v>
      </c>
      <c r="AC18" s="107">
        <f t="shared" si="22"/>
        <v>34.037550472372423</v>
      </c>
      <c r="AD18" s="107">
        <f t="shared" si="23"/>
        <v>2.0336154123815176</v>
      </c>
      <c r="AE18" s="107">
        <f>IF(O18=1,(AC18*(AA18-AB18))*'Säännöt ja ohjeet'!$B$55+AD18,"")</f>
        <v>-21.110302596680345</v>
      </c>
      <c r="AF18" s="108" t="e">
        <f t="shared" si="24"/>
        <v>#NAME?</v>
      </c>
      <c r="AG18" s="108" t="e">
        <f t="shared" si="25"/>
        <v>#NAME?</v>
      </c>
      <c r="AH18" s="81" t="str">
        <f t="shared" si="26"/>
        <v xml:space="preserve"> </v>
      </c>
      <c r="AI18" s="81"/>
      <c r="AJ18" s="98">
        <f t="shared" si="29"/>
        <v>1214.552041157054</v>
      </c>
      <c r="AK18" s="98">
        <f t="shared" si="29"/>
        <v>1672.0383264884554</v>
      </c>
      <c r="AL18" s="98">
        <f t="shared" si="29"/>
        <v>2376.1449672295912</v>
      </c>
      <c r="AM18" s="98">
        <f t="shared" si="29"/>
        <v>1465.4466025934048</v>
      </c>
      <c r="AN18" s="98">
        <f t="shared" si="29"/>
        <v>1175.1523800562697</v>
      </c>
      <c r="AO18" s="98">
        <f t="shared" si="29"/>
        <v>1299.2509166059813</v>
      </c>
      <c r="AP18" s="98">
        <f t="shared" si="29"/>
        <v>2249.8426729881276</v>
      </c>
      <c r="AQ18" s="98">
        <f t="shared" si="29"/>
        <v>1542.0487120584764</v>
      </c>
      <c r="AR18" s="98">
        <f t="shared" si="29"/>
        <v>963.2486421989355</v>
      </c>
      <c r="AS18" s="98">
        <f t="shared" si="29"/>
        <v>2166</v>
      </c>
      <c r="AT18" s="98">
        <f t="shared" si="29"/>
        <v>1908</v>
      </c>
      <c r="AU18" s="98">
        <f t="shared" si="29"/>
        <v>2329</v>
      </c>
      <c r="AV18" s="98">
        <f t="shared" si="29"/>
        <v>2166</v>
      </c>
      <c r="AW18" s="98">
        <f t="shared" si="29"/>
        <v>1909</v>
      </c>
      <c r="AX18" s="98">
        <f t="shared" si="29"/>
        <v>900</v>
      </c>
      <c r="AY18" s="98">
        <f t="shared" si="29"/>
        <v>2304</v>
      </c>
      <c r="AZ18" s="98">
        <f t="shared" si="29"/>
        <v>1400</v>
      </c>
      <c r="BA18" s="98">
        <f t="shared" si="29"/>
        <v>2327</v>
      </c>
      <c r="BB18" s="98">
        <f t="shared" si="29"/>
        <v>2171</v>
      </c>
      <c r="BC18" s="98">
        <f t="shared" si="29"/>
        <v>800</v>
      </c>
      <c r="BD18" s="98" t="e">
        <f t="shared" si="29"/>
        <v>#N/A</v>
      </c>
      <c r="BE18" s="98" t="e">
        <f t="shared" si="29"/>
        <v>#N/A</v>
      </c>
      <c r="BF18" s="98" t="e">
        <f t="shared" si="29"/>
        <v>#N/A</v>
      </c>
      <c r="BG18" s="98" t="e">
        <f t="shared" si="29"/>
        <v>#N/A</v>
      </c>
      <c r="BH18" s="98" t="e">
        <f t="shared" si="29"/>
        <v>#N/A</v>
      </c>
      <c r="BI18" s="98" t="e">
        <f t="shared" si="29"/>
        <v>#N/A</v>
      </c>
      <c r="BJ18" s="99">
        <f t="shared" si="4"/>
        <v>1716.886263068815</v>
      </c>
    </row>
    <row r="19">
      <c r="A19" s="27"/>
      <c r="B19" s="109" t="s">
        <v>38</v>
      </c>
      <c r="C19" s="110" t="s">
        <v>30</v>
      </c>
      <c r="D19" s="110">
        <v>0</v>
      </c>
      <c r="E19" s="110" t="s">
        <v>38</v>
      </c>
      <c r="F19" s="101" t="s">
        <v>100</v>
      </c>
      <c r="G19" s="102">
        <v>45392</v>
      </c>
      <c r="H19" s="103"/>
      <c r="I19" s="103" t="b">
        <f t="shared" si="5"/>
        <v>1</v>
      </c>
      <c r="J19" s="103" t="b">
        <f>IF(IFERROR(MATCH(B19,'Osallistujat ja seuranta'!$C$4:$C$23,0),0)&gt;0,TRUE,FALSE)</f>
        <v>1</v>
      </c>
      <c r="K19" s="103" t="b">
        <f>IF(IFERROR(MATCH(C19,'Osallistujat ja seuranta'!$C$4:$C$23,0),0)&gt;0,TRUE,FALSE)</f>
        <v>1</v>
      </c>
      <c r="L19" s="103" t="b">
        <f t="shared" si="6"/>
        <v>1</v>
      </c>
      <c r="M19" s="103" t="b">
        <f t="shared" si="7"/>
        <v>1</v>
      </c>
      <c r="N19" s="103" t="b">
        <f t="shared" si="8"/>
        <v>1</v>
      </c>
      <c r="O19" s="104">
        <f t="shared" si="9"/>
        <v>1</v>
      </c>
      <c r="P19" s="105">
        <f t="shared" si="10"/>
        <v>1299.2509166059813</v>
      </c>
      <c r="Q19" s="105">
        <f t="shared" si="11"/>
        <v>1214.552041157054</v>
      </c>
      <c r="R19" s="105">
        <f t="shared" si="12"/>
        <v>84.698875448927311</v>
      </c>
      <c r="S19" s="105">
        <f t="shared" si="13"/>
        <v>1214.552041157054</v>
      </c>
      <c r="T19" s="104">
        <f t="shared" si="14"/>
        <v>1</v>
      </c>
      <c r="U19" s="104">
        <f t="shared" si="15"/>
        <v>-53.208938517811013</v>
      </c>
      <c r="V19" s="104">
        <f t="shared" si="16"/>
        <v>-53.499172716655529</v>
      </c>
      <c r="W19" s="106">
        <f t="shared" si="17"/>
        <v>0.57205346771924215</v>
      </c>
      <c r="X19" s="107">
        <f t="shared" si="18"/>
        <v>39.834576973515084</v>
      </c>
      <c r="Y19" s="107">
        <f t="shared" si="19"/>
        <v>2.5018734468679549</v>
      </c>
      <c r="Z19" s="107">
        <f>IF(O19=1,(X19*(T19-W19))*'Säännöt ja ohjeet'!$B$55+Y19,"")</f>
        <v>36.596011608241369</v>
      </c>
      <c r="AA19" s="107">
        <f t="shared" si="20"/>
        <v>0</v>
      </c>
      <c r="AB19" s="107">
        <f t="shared" si="21"/>
        <v>0.42794653228075785</v>
      </c>
      <c r="AC19" s="107">
        <f t="shared" si="22"/>
        <v>42.566797533330089</v>
      </c>
      <c r="AD19" s="107">
        <f t="shared" si="23"/>
        <v>2.7136201532482942</v>
      </c>
      <c r="AE19" s="107">
        <f>IF(O19=1,(AC19*(AA19-AB19))*'Säännöt ja ohjeet'!$B$55+AD19,"")</f>
        <v>-33.719006636123162</v>
      </c>
      <c r="AF19" s="108" t="e">
        <f t="shared" si="24"/>
        <v>#NAME?</v>
      </c>
      <c r="AG19" s="108" t="e">
        <f t="shared" si="25"/>
        <v>#NAME?</v>
      </c>
      <c r="AH19" s="81" t="str">
        <f t="shared" si="26"/>
        <v xml:space="preserve"> </v>
      </c>
      <c r="AI19" s="81"/>
      <c r="AJ19" s="98">
        <f t="shared" si="29"/>
        <v>1180.8330345209308</v>
      </c>
      <c r="AK19" s="98">
        <f t="shared" si="29"/>
        <v>1672.0383264884554</v>
      </c>
      <c r="AL19" s="98">
        <f t="shared" si="29"/>
        <v>2376.1449672295912</v>
      </c>
      <c r="AM19" s="98">
        <f t="shared" si="29"/>
        <v>1465.4466025934048</v>
      </c>
      <c r="AN19" s="98">
        <f t="shared" si="29"/>
        <v>1175.1523800562697</v>
      </c>
      <c r="AO19" s="98">
        <f t="shared" si="29"/>
        <v>1335.8469282142225</v>
      </c>
      <c r="AP19" s="98">
        <f t="shared" si="29"/>
        <v>2249.8426729881276</v>
      </c>
      <c r="AQ19" s="98">
        <f t="shared" si="29"/>
        <v>1542.0487120584764</v>
      </c>
      <c r="AR19" s="98">
        <f t="shared" si="29"/>
        <v>963.2486421989355</v>
      </c>
      <c r="AS19" s="98">
        <f t="shared" si="29"/>
        <v>2166</v>
      </c>
      <c r="AT19" s="98">
        <f t="shared" si="29"/>
        <v>1908</v>
      </c>
      <c r="AU19" s="98">
        <f t="shared" si="29"/>
        <v>2329</v>
      </c>
      <c r="AV19" s="98">
        <f t="shared" si="29"/>
        <v>2166</v>
      </c>
      <c r="AW19" s="98">
        <f t="shared" si="29"/>
        <v>1909</v>
      </c>
      <c r="AX19" s="98">
        <f t="shared" si="29"/>
        <v>900</v>
      </c>
      <c r="AY19" s="98">
        <f t="shared" si="29"/>
        <v>2304</v>
      </c>
      <c r="AZ19" s="98">
        <f t="shared" si="29"/>
        <v>1400</v>
      </c>
      <c r="BA19" s="98">
        <f t="shared" si="29"/>
        <v>2327</v>
      </c>
      <c r="BB19" s="98">
        <f t="shared" si="29"/>
        <v>2171</v>
      </c>
      <c r="BC19" s="98">
        <f t="shared" si="29"/>
        <v>800</v>
      </c>
      <c r="BD19" s="98" t="e">
        <f t="shared" si="29"/>
        <v>#N/A</v>
      </c>
      <c r="BE19" s="98" t="e">
        <f t="shared" si="29"/>
        <v>#N/A</v>
      </c>
      <c r="BF19" s="98" t="e">
        <f t="shared" si="29"/>
        <v>#N/A</v>
      </c>
      <c r="BG19" s="98" t="e">
        <f t="shared" si="29"/>
        <v>#N/A</v>
      </c>
      <c r="BH19" s="98" t="e">
        <f t="shared" si="29"/>
        <v>#N/A</v>
      </c>
      <c r="BI19" s="98" t="e">
        <f t="shared" si="29"/>
        <v>#N/A</v>
      </c>
      <c r="BJ19" s="99">
        <f t="shared" si="4"/>
        <v>1717.030113317421</v>
      </c>
    </row>
    <row r="20">
      <c r="A20" s="27"/>
      <c r="B20" s="109" t="s">
        <v>3</v>
      </c>
      <c r="C20" s="110" t="s">
        <v>30</v>
      </c>
      <c r="D20" s="110">
        <v>8</v>
      </c>
      <c r="E20" s="110" t="s">
        <v>3</v>
      </c>
      <c r="F20" s="101" t="s">
        <v>100</v>
      </c>
      <c r="G20" s="102">
        <v>45392</v>
      </c>
      <c r="H20" s="103"/>
      <c r="I20" s="103" t="b">
        <f t="shared" si="5"/>
        <v>1</v>
      </c>
      <c r="J20" s="103" t="b">
        <f>IF(IFERROR(MATCH(B20,'Osallistujat ja seuranta'!$C$4:$C$23,0),0)&gt;0,TRUE,FALSE)</f>
        <v>1</v>
      </c>
      <c r="K20" s="103" t="b">
        <f>IF(IFERROR(MATCH(C20,'Osallistujat ja seuranta'!$C$4:$C$23,0),0)&gt;0,TRUE,FALSE)</f>
        <v>1</v>
      </c>
      <c r="L20" s="103" t="b">
        <f t="shared" si="6"/>
        <v>1</v>
      </c>
      <c r="M20" s="103" t="b">
        <f t="shared" si="7"/>
        <v>1</v>
      </c>
      <c r="N20" s="103" t="b">
        <f t="shared" si="8"/>
        <v>1</v>
      </c>
      <c r="O20" s="104">
        <f t="shared" si="9"/>
        <v>1</v>
      </c>
      <c r="P20" s="105">
        <f t="shared" si="10"/>
        <v>2376.1449672295912</v>
      </c>
      <c r="Q20" s="105">
        <f t="shared" si="11"/>
        <v>1180.8330345209308</v>
      </c>
      <c r="R20" s="105">
        <f t="shared" si="12"/>
        <v>445.31193270866038</v>
      </c>
      <c r="S20" s="105">
        <f t="shared" si="13"/>
        <v>1930.8330345209308</v>
      </c>
      <c r="T20" s="104">
        <f t="shared" si="14"/>
        <v>1</v>
      </c>
      <c r="U20" s="104">
        <f t="shared" si="15"/>
        <v>-47.799886178743279</v>
      </c>
      <c r="V20" s="104">
        <f t="shared" si="16"/>
        <v>-50.553704456410991</v>
      </c>
      <c r="W20" s="106">
        <f t="shared" si="17"/>
        <v>0.94012862993968072</v>
      </c>
      <c r="X20" s="107">
        <f t="shared" si="18"/>
        <v>11.569594383095076</v>
      </c>
      <c r="Y20" s="107">
        <f t="shared" si="19"/>
        <v>6.5290274489790717e-002</v>
      </c>
      <c r="Z20" s="107">
        <f>IF(O20=1,(X20*(T20-W20))*'Säännöt ja ohjeet'!$B$55+Y20,"")</f>
        <v>1.4506652080059441</v>
      </c>
      <c r="AA20" s="107">
        <f t="shared" si="20"/>
        <v>0</v>
      </c>
      <c r="AB20" s="107">
        <f t="shared" si="21"/>
        <v>5.9871370060319284e-002</v>
      </c>
      <c r="AC20" s="107">
        <f t="shared" si="22"/>
        <v>43.673328018290988</v>
      </c>
      <c r="AD20" s="107">
        <f t="shared" si="23"/>
        <v>2.797917581744124</v>
      </c>
      <c r="AE20" s="107">
        <f>IF(O20=1,(AC20*(AA20-AB20))*'Säännöt ja ohjeet'!$B$55+AD20,"")</f>
        <v>-2.4316463853534964</v>
      </c>
      <c r="AF20" s="108" t="e">
        <f t="shared" si="24"/>
        <v>#NAME?</v>
      </c>
      <c r="AG20" s="108" t="e">
        <f t="shared" si="25"/>
        <v>#NAME?</v>
      </c>
      <c r="AH20" s="81" t="str">
        <f t="shared" si="26"/>
        <v xml:space="preserve"> </v>
      </c>
      <c r="AI20" s="81"/>
      <c r="AJ20" s="98">
        <f t="shared" si="29"/>
        <v>1178.4013881355772</v>
      </c>
      <c r="AK20" s="98">
        <f t="shared" si="29"/>
        <v>1672.0383264884554</v>
      </c>
      <c r="AL20" s="98">
        <f t="shared" si="29"/>
        <v>2377.595632437597</v>
      </c>
      <c r="AM20" s="98">
        <f t="shared" si="29"/>
        <v>1465.4466025934048</v>
      </c>
      <c r="AN20" s="98">
        <f t="shared" si="29"/>
        <v>1175.1523800562697</v>
      </c>
      <c r="AO20" s="98">
        <f t="shared" si="29"/>
        <v>1335.8469282142225</v>
      </c>
      <c r="AP20" s="98">
        <f t="shared" si="29"/>
        <v>2249.8426729881276</v>
      </c>
      <c r="AQ20" s="98">
        <f t="shared" si="29"/>
        <v>1542.0487120584764</v>
      </c>
      <c r="AR20" s="98">
        <f t="shared" si="29"/>
        <v>963.2486421989355</v>
      </c>
      <c r="AS20" s="98">
        <f t="shared" si="29"/>
        <v>2166</v>
      </c>
      <c r="AT20" s="98">
        <f t="shared" si="29"/>
        <v>1908</v>
      </c>
      <c r="AU20" s="98">
        <f t="shared" si="29"/>
        <v>2329</v>
      </c>
      <c r="AV20" s="98">
        <f t="shared" si="29"/>
        <v>2166</v>
      </c>
      <c r="AW20" s="98">
        <f t="shared" si="29"/>
        <v>1909</v>
      </c>
      <c r="AX20" s="98">
        <f t="shared" si="29"/>
        <v>900</v>
      </c>
      <c r="AY20" s="98">
        <f t="shared" si="29"/>
        <v>2304</v>
      </c>
      <c r="AZ20" s="98">
        <f t="shared" si="29"/>
        <v>1400</v>
      </c>
      <c r="BA20" s="98">
        <f t="shared" si="29"/>
        <v>2327</v>
      </c>
      <c r="BB20" s="98">
        <f t="shared" si="29"/>
        <v>2171</v>
      </c>
      <c r="BC20" s="98">
        <f t="shared" si="29"/>
        <v>800</v>
      </c>
      <c r="BD20" s="98" t="e">
        <f t="shared" si="29"/>
        <v>#N/A</v>
      </c>
      <c r="BE20" s="98" t="e">
        <f t="shared" si="29"/>
        <v>#N/A</v>
      </c>
      <c r="BF20" s="98" t="e">
        <f t="shared" si="29"/>
        <v>#N/A</v>
      </c>
      <c r="BG20" s="98" t="e">
        <f t="shared" si="29"/>
        <v>#N/A</v>
      </c>
      <c r="BH20" s="98" t="e">
        <f t="shared" si="29"/>
        <v>#N/A</v>
      </c>
      <c r="BI20" s="98" t="e">
        <f t="shared" si="29"/>
        <v>#N/A</v>
      </c>
      <c r="BJ20" s="99">
        <f t="shared" si="4"/>
        <v>1716.9810642585533</v>
      </c>
    </row>
    <row r="21">
      <c r="A21" s="27"/>
      <c r="B21" s="109" t="s">
        <v>32</v>
      </c>
      <c r="C21" s="110" t="s">
        <v>44</v>
      </c>
      <c r="D21" s="110">
        <v>4</v>
      </c>
      <c r="E21" s="110" t="s">
        <v>32</v>
      </c>
      <c r="F21" s="101" t="s">
        <v>100</v>
      </c>
      <c r="G21" s="102">
        <v>45392</v>
      </c>
      <c r="H21" s="103"/>
      <c r="I21" s="103" t="b">
        <f t="shared" si="5"/>
        <v>1</v>
      </c>
      <c r="J21" s="103" t="b">
        <f>IF(IFERROR(MATCH(B21,'Osallistujat ja seuranta'!$C$4:$C$23,0),0)&gt;0,TRUE,FALSE)</f>
        <v>1</v>
      </c>
      <c r="K21" s="103" t="b">
        <f>IF(IFERROR(MATCH(C21,'Osallistujat ja seuranta'!$C$4:$C$23,0),0)&gt;0,TRUE,FALSE)</f>
        <v>1</v>
      </c>
      <c r="L21" s="103" t="b">
        <f t="shared" si="6"/>
        <v>1</v>
      </c>
      <c r="M21" s="103" t="b">
        <f t="shared" si="7"/>
        <v>1</v>
      </c>
      <c r="N21" s="103" t="b">
        <f t="shared" si="8"/>
        <v>1</v>
      </c>
      <c r="O21" s="104">
        <f t="shared" si="9"/>
        <v>1</v>
      </c>
      <c r="P21" s="105">
        <f t="shared" si="10"/>
        <v>1672.0383264884554</v>
      </c>
      <c r="Q21" s="105">
        <f t="shared" si="11"/>
        <v>963.2486421989355</v>
      </c>
      <c r="R21" s="105">
        <f t="shared" si="12"/>
        <v>358.78968428951976</v>
      </c>
      <c r="S21" s="105">
        <f t="shared" si="13"/>
        <v>1313.2486421989356</v>
      </c>
      <c r="T21" s="104">
        <f t="shared" si="14"/>
        <v>1</v>
      </c>
      <c r="U21" s="104">
        <f t="shared" si="15"/>
        <v>-51.765588029514035</v>
      </c>
      <c r="V21" s="104">
        <f t="shared" si="16"/>
        <v>-53.159792701738091</v>
      </c>
      <c r="W21" s="106">
        <f t="shared" si="17"/>
        <v>0.80126264681397052</v>
      </c>
      <c r="X21" s="107">
        <f t="shared" si="18"/>
        <v>28.640638054089784</v>
      </c>
      <c r="Y21" s="107">
        <f t="shared" si="19"/>
        <v>1.5699821563247496</v>
      </c>
      <c r="Z21" s="107">
        <f>IF(O21=1,(X21*(T21-W21))*'Säännöt ja ohjeet'!$B$55+Y21,"")</f>
        <v>12.953911357182506</v>
      </c>
      <c r="AA21" s="107">
        <f t="shared" si="20"/>
        <v>0</v>
      </c>
      <c r="AB21" s="107">
        <f t="shared" si="21"/>
        <v>0.19873735318602948</v>
      </c>
      <c r="AC21" s="107">
        <f t="shared" si="22"/>
        <v>51.066020222269621</v>
      </c>
      <c r="AD21" s="107">
        <f t="shared" si="23"/>
        <v>3.3418784055748438</v>
      </c>
      <c r="AE21" s="107">
        <f>IF(O21=1,(AC21*(AA21-AB21))*'Säännöt ja ohjeet'!$B$55+AD21,"")</f>
        <v>-16.955572987861398</v>
      </c>
      <c r="AF21" s="108" t="e">
        <f t="shared" si="24"/>
        <v>#NAME?</v>
      </c>
      <c r="AG21" s="108" t="e">
        <f t="shared" si="25"/>
        <v>#NAME?</v>
      </c>
      <c r="AH21" s="81" t="str">
        <f t="shared" si="26"/>
        <v xml:space="preserve"> </v>
      </c>
      <c r="AI21" s="81"/>
      <c r="AJ21" s="98">
        <f t="shared" si="29"/>
        <v>1178.4013881355772</v>
      </c>
      <c r="AK21" s="98">
        <f t="shared" si="29"/>
        <v>1684.9922378456379</v>
      </c>
      <c r="AL21" s="98">
        <f t="shared" si="29"/>
        <v>2377.595632437597</v>
      </c>
      <c r="AM21" s="98">
        <f t="shared" si="29"/>
        <v>1465.4466025934048</v>
      </c>
      <c r="AN21" s="98">
        <f t="shared" si="29"/>
        <v>1175.1523800562697</v>
      </c>
      <c r="AO21" s="98">
        <f t="shared" si="29"/>
        <v>1335.8469282142225</v>
      </c>
      <c r="AP21" s="98">
        <f t="shared" si="29"/>
        <v>2249.8426729881276</v>
      </c>
      <c r="AQ21" s="98">
        <f t="shared" si="29"/>
        <v>1542.0487120584764</v>
      </c>
      <c r="AR21" s="98">
        <f t="shared" si="29"/>
        <v>946.29306921107411</v>
      </c>
      <c r="AS21" s="98">
        <f t="shared" si="29"/>
        <v>2166</v>
      </c>
      <c r="AT21" s="98">
        <f t="shared" si="29"/>
        <v>1908</v>
      </c>
      <c r="AU21" s="98">
        <f t="shared" si="29"/>
        <v>2329</v>
      </c>
      <c r="AV21" s="98">
        <f t="shared" si="29"/>
        <v>2166</v>
      </c>
      <c r="AW21" s="98">
        <f t="shared" si="29"/>
        <v>1909</v>
      </c>
      <c r="AX21" s="98">
        <f t="shared" si="29"/>
        <v>900</v>
      </c>
      <c r="AY21" s="98">
        <f t="shared" si="29"/>
        <v>2304</v>
      </c>
      <c r="AZ21" s="98">
        <f t="shared" si="29"/>
        <v>1400</v>
      </c>
      <c r="BA21" s="98">
        <f t="shared" si="29"/>
        <v>2327</v>
      </c>
      <c r="BB21" s="98">
        <f t="shared" si="29"/>
        <v>2171</v>
      </c>
      <c r="BC21" s="98">
        <f t="shared" si="29"/>
        <v>800</v>
      </c>
      <c r="BD21" s="98" t="e">
        <f t="shared" si="29"/>
        <v>#N/A</v>
      </c>
      <c r="BE21" s="98" t="e">
        <f t="shared" si="29"/>
        <v>#N/A</v>
      </c>
      <c r="BF21" s="98" t="e">
        <f t="shared" si="29"/>
        <v>#N/A</v>
      </c>
      <c r="BG21" s="98" t="e">
        <f t="shared" si="29"/>
        <v>#N/A</v>
      </c>
      <c r="BH21" s="98" t="e">
        <f t="shared" si="29"/>
        <v>#N/A</v>
      </c>
      <c r="BI21" s="98" t="e">
        <f t="shared" si="29"/>
        <v>#N/A</v>
      </c>
      <c r="BJ21" s="99">
        <f t="shared" si="4"/>
        <v>1716.7809811770196</v>
      </c>
    </row>
    <row r="22">
      <c r="A22" s="27"/>
      <c r="B22" s="109" t="s">
        <v>32</v>
      </c>
      <c r="C22" s="110" t="s">
        <v>38</v>
      </c>
      <c r="D22" s="110">
        <v>3</v>
      </c>
      <c r="E22" s="110" t="s">
        <v>32</v>
      </c>
      <c r="F22" s="101" t="s">
        <v>100</v>
      </c>
      <c r="G22" s="102">
        <v>45392</v>
      </c>
      <c r="H22" s="103"/>
      <c r="I22" s="103" t="b">
        <f t="shared" si="5"/>
        <v>1</v>
      </c>
      <c r="J22" s="103" t="b">
        <f>IF(IFERROR(MATCH(B22,'Osallistujat ja seuranta'!$C$4:$C$23,0),0)&gt;0,TRUE,FALSE)</f>
        <v>1</v>
      </c>
      <c r="K22" s="103" t="b">
        <f>IF(IFERROR(MATCH(C22,'Osallistujat ja seuranta'!$C$4:$C$23,0),0)&gt;0,TRUE,FALSE)</f>
        <v>1</v>
      </c>
      <c r="L22" s="103" t="b">
        <f t="shared" si="6"/>
        <v>1</v>
      </c>
      <c r="M22" s="103" t="b">
        <f t="shared" si="7"/>
        <v>1</v>
      </c>
      <c r="N22" s="103" t="b">
        <f t="shared" si="8"/>
        <v>1</v>
      </c>
      <c r="O22" s="104">
        <f t="shared" si="9"/>
        <v>1</v>
      </c>
      <c r="P22" s="105">
        <f t="shared" si="10"/>
        <v>1684.9922378456379</v>
      </c>
      <c r="Q22" s="105">
        <f t="shared" si="11"/>
        <v>1335.8469282142225</v>
      </c>
      <c r="R22" s="105">
        <f t="shared" si="12"/>
        <v>99.14530963141533</v>
      </c>
      <c r="S22" s="105">
        <f t="shared" si="13"/>
        <v>1585.8469282142225</v>
      </c>
      <c r="T22" s="104">
        <f t="shared" si="14"/>
        <v>1</v>
      </c>
      <c r="U22" s="104">
        <f t="shared" si="15"/>
        <v>-51.709665293529163</v>
      </c>
      <c r="V22" s="104">
        <f t="shared" si="16"/>
        <v>-52.126720813507269</v>
      </c>
      <c r="W22" s="106">
        <f t="shared" si="17"/>
        <v>0.60277844740969799</v>
      </c>
      <c r="X22" s="107">
        <f t="shared" si="18"/>
        <v>28.276873524359985</v>
      </c>
      <c r="Y22" s="107">
        <f t="shared" si="19"/>
        <v>1.5376110800842164</v>
      </c>
      <c r="Z22" s="107">
        <f>IF(O22=1,(X22*(T22-W22))*'Säännöt ja ohjeet'!$B$55+Y22,"")</f>
        <v>24.001978287575973</v>
      </c>
      <c r="AA22" s="107">
        <f t="shared" si="20"/>
        <v>0</v>
      </c>
      <c r="AB22" s="107">
        <f t="shared" si="21"/>
        <v>0.39722155259030201</v>
      </c>
      <c r="AC22" s="107">
        <f t="shared" si="22"/>
        <v>38.675197108937894</v>
      </c>
      <c r="AD22" s="107">
        <f t="shared" si="23"/>
        <v>2.4103838461377043</v>
      </c>
      <c r="AE22" s="107">
        <f>IF(O22=1,(AC22*(AA22-AB22))*'Säännöt ja ohjeet'!$B$55+AD22,"")</f>
        <v>-28.314859838558835</v>
      </c>
      <c r="AF22" s="108" t="e">
        <f t="shared" si="24"/>
        <v>#NAME?</v>
      </c>
      <c r="AG22" s="108" t="e">
        <f t="shared" si="25"/>
        <v>#NAME?</v>
      </c>
      <c r="AH22" s="81" t="str">
        <f t="shared" si="26"/>
        <v xml:space="preserve"> </v>
      </c>
      <c r="AI22" s="81"/>
      <c r="AJ22" s="98">
        <f t="shared" si="29"/>
        <v>1178.4013881355772</v>
      </c>
      <c r="AK22" s="98">
        <f t="shared" si="29"/>
        <v>1708.9942161332137</v>
      </c>
      <c r="AL22" s="98">
        <f t="shared" si="29"/>
        <v>2377.595632437597</v>
      </c>
      <c r="AM22" s="98">
        <f t="shared" si="29"/>
        <v>1465.4466025934048</v>
      </c>
      <c r="AN22" s="98">
        <f t="shared" si="29"/>
        <v>1175.1523800562697</v>
      </c>
      <c r="AO22" s="98">
        <f t="shared" si="29"/>
        <v>1307.5320683756638</v>
      </c>
      <c r="AP22" s="98">
        <f t="shared" si="29"/>
        <v>2249.8426729881276</v>
      </c>
      <c r="AQ22" s="98">
        <f t="shared" si="29"/>
        <v>1542.0487120584764</v>
      </c>
      <c r="AR22" s="98">
        <f t="shared" si="29"/>
        <v>946.29306921107411</v>
      </c>
      <c r="AS22" s="98">
        <f t="shared" si="29"/>
        <v>2166</v>
      </c>
      <c r="AT22" s="98">
        <f t="shared" si="29"/>
        <v>1908</v>
      </c>
      <c r="AU22" s="98">
        <f t="shared" si="29"/>
        <v>2329</v>
      </c>
      <c r="AV22" s="98">
        <f t="shared" si="29"/>
        <v>2166</v>
      </c>
      <c r="AW22" s="98">
        <f t="shared" si="29"/>
        <v>1909</v>
      </c>
      <c r="AX22" s="98">
        <f t="shared" si="29"/>
        <v>900</v>
      </c>
      <c r="AY22" s="98">
        <f t="shared" si="29"/>
        <v>2304</v>
      </c>
      <c r="AZ22" s="98">
        <f t="shared" si="29"/>
        <v>1400</v>
      </c>
      <c r="BA22" s="98">
        <f t="shared" si="29"/>
        <v>2327</v>
      </c>
      <c r="BB22" s="98">
        <f t="shared" si="29"/>
        <v>2171</v>
      </c>
      <c r="BC22" s="98">
        <f t="shared" si="29"/>
        <v>800</v>
      </c>
      <c r="BD22" s="98" t="e">
        <f t="shared" si="29"/>
        <v>#N/A</v>
      </c>
      <c r="BE22" s="98" t="e">
        <f t="shared" si="29"/>
        <v>#N/A</v>
      </c>
      <c r="BF22" s="98" t="e">
        <f t="shared" si="29"/>
        <v>#N/A</v>
      </c>
      <c r="BG22" s="98" t="e">
        <f t="shared" si="29"/>
        <v>#N/A</v>
      </c>
      <c r="BH22" s="98" t="e">
        <f t="shared" si="29"/>
        <v>#N/A</v>
      </c>
      <c r="BI22" s="98" t="e">
        <f t="shared" si="29"/>
        <v>#N/A</v>
      </c>
      <c r="BJ22" s="99">
        <f t="shared" si="4"/>
        <v>1716.5653370994703</v>
      </c>
    </row>
    <row r="23">
      <c r="A23" s="27"/>
      <c r="B23" s="109" t="s">
        <v>32</v>
      </c>
      <c r="C23" s="110" t="s">
        <v>38</v>
      </c>
      <c r="D23" s="110">
        <v>4</v>
      </c>
      <c r="E23" s="110" t="s">
        <v>32</v>
      </c>
      <c r="F23" s="101" t="s">
        <v>100</v>
      </c>
      <c r="G23" s="102">
        <v>45392</v>
      </c>
      <c r="H23" s="103"/>
      <c r="I23" s="103" t="b">
        <f t="shared" si="5"/>
        <v>1</v>
      </c>
      <c r="J23" s="103" t="b">
        <f>IF(IFERROR(MATCH(B23,'Osallistujat ja seuranta'!$C$4:$C$23,0),0)&gt;0,TRUE,FALSE)</f>
        <v>1</v>
      </c>
      <c r="K23" s="103" t="b">
        <f>IF(IFERROR(MATCH(C23,'Osallistujat ja seuranta'!$C$4:$C$23,0),0)&gt;0,TRUE,FALSE)</f>
        <v>1</v>
      </c>
      <c r="L23" s="103" t="b">
        <f t="shared" si="6"/>
        <v>1</v>
      </c>
      <c r="M23" s="103" t="b">
        <f t="shared" si="7"/>
        <v>1</v>
      </c>
      <c r="N23" s="103" t="b">
        <f t="shared" si="8"/>
        <v>1</v>
      </c>
      <c r="O23" s="104">
        <f t="shared" si="9"/>
        <v>1</v>
      </c>
      <c r="P23" s="105">
        <f t="shared" si="10"/>
        <v>1708.9942161332137</v>
      </c>
      <c r="Q23" s="105">
        <f t="shared" si="11"/>
        <v>1307.5320683756638</v>
      </c>
      <c r="R23" s="105">
        <f t="shared" si="12"/>
        <v>51.462147757549928</v>
      </c>
      <c r="S23" s="105">
        <f t="shared" si="13"/>
        <v>1657.5320683756638</v>
      </c>
      <c r="T23" s="104">
        <f t="shared" si="14"/>
        <v>1</v>
      </c>
      <c r="U23" s="104">
        <f t="shared" si="15"/>
        <v>-51.604851645877964</v>
      </c>
      <c r="V23" s="104">
        <f t="shared" si="16"/>
        <v>-51.827686582300672</v>
      </c>
      <c r="W23" s="106">
        <f t="shared" si="17"/>
        <v>0.55547935304186913</v>
      </c>
      <c r="X23" s="107">
        <f t="shared" si="18"/>
        <v>27.607483449279897</v>
      </c>
      <c r="Y23" s="107">
        <f t="shared" si="19"/>
        <v>1.4776382007049689</v>
      </c>
      <c r="Z23" s="107">
        <f>IF(O23=1,(X23*(T23-W23))*'Säännöt ja ohjeet'!$B$55+Y23,"")</f>
        <v>26.021831008224549</v>
      </c>
      <c r="AA23" s="107">
        <f t="shared" si="20"/>
        <v>0</v>
      </c>
      <c r="AB23" s="107">
        <f t="shared" si="21"/>
        <v>0.44452064695813087</v>
      </c>
      <c r="AC23" s="107">
        <f t="shared" si="22"/>
        <v>39.571102582515465</v>
      </c>
      <c r="AD23" s="107">
        <f t="shared" si="23"/>
        <v>2.4811706479729239</v>
      </c>
      <c r="AE23" s="107">
        <f>IF(O23=1,(AC23*(AA23-AB23))*'Säännöt ja ohjeet'!$B$55+AD23,"")</f>
        <v>-32.699173593679753</v>
      </c>
      <c r="AF23" s="108" t="e">
        <f t="shared" si="24"/>
        <v>#NAME?</v>
      </c>
      <c r="AG23" s="108" t="e">
        <f t="shared" si="25"/>
        <v>#NAME?</v>
      </c>
      <c r="AH23" s="81" t="str">
        <f t="shared" si="26"/>
        <v xml:space="preserve"> </v>
      </c>
      <c r="AI23" s="81"/>
      <c r="AJ23" s="98">
        <f t="shared" si="29"/>
        <v>1178.4013881355772</v>
      </c>
      <c r="AK23" s="98">
        <f t="shared" si="29"/>
        <v>1735.0160471414383</v>
      </c>
      <c r="AL23" s="98">
        <f t="shared" si="29"/>
        <v>2377.595632437597</v>
      </c>
      <c r="AM23" s="98">
        <f t="shared" si="29"/>
        <v>1465.4466025934048</v>
      </c>
      <c r="AN23" s="98">
        <f t="shared" si="29"/>
        <v>1175.1523800562697</v>
      </c>
      <c r="AO23" s="98">
        <f t="shared" si="29"/>
        <v>1274.8328947819841</v>
      </c>
      <c r="AP23" s="98">
        <f t="shared" si="29"/>
        <v>2249.8426729881276</v>
      </c>
      <c r="AQ23" s="98">
        <f t="shared" si="29"/>
        <v>1542.0487120584764</v>
      </c>
      <c r="AR23" s="98">
        <f t="shared" si="29"/>
        <v>946.29306921107411</v>
      </c>
      <c r="AS23" s="98">
        <f t="shared" si="29"/>
        <v>2166</v>
      </c>
      <c r="AT23" s="98">
        <f t="shared" si="29"/>
        <v>1908</v>
      </c>
      <c r="AU23" s="98">
        <f t="shared" si="29"/>
        <v>2329</v>
      </c>
      <c r="AV23" s="98">
        <f t="shared" si="29"/>
        <v>2166</v>
      </c>
      <c r="AW23" s="98">
        <f t="shared" si="29"/>
        <v>1909</v>
      </c>
      <c r="AX23" s="98">
        <f t="shared" si="29"/>
        <v>900</v>
      </c>
      <c r="AY23" s="98">
        <f t="shared" si="29"/>
        <v>2304</v>
      </c>
      <c r="AZ23" s="98">
        <f t="shared" si="29"/>
        <v>1400</v>
      </c>
      <c r="BA23" s="98">
        <f t="shared" si="29"/>
        <v>2327</v>
      </c>
      <c r="BB23" s="98">
        <f t="shared" si="29"/>
        <v>2171</v>
      </c>
      <c r="BC23" s="98">
        <f t="shared" si="29"/>
        <v>800</v>
      </c>
      <c r="BD23" s="98" t="e">
        <f t="shared" si="29"/>
        <v>#N/A</v>
      </c>
      <c r="BE23" s="98" t="e">
        <f t="shared" si="29"/>
        <v>#N/A</v>
      </c>
      <c r="BF23" s="98" t="e">
        <f t="shared" si="29"/>
        <v>#N/A</v>
      </c>
      <c r="BG23" s="98" t="e">
        <f t="shared" si="29"/>
        <v>#N/A</v>
      </c>
      <c r="BH23" s="98" t="e">
        <f t="shared" si="29"/>
        <v>#N/A</v>
      </c>
      <c r="BI23" s="98" t="e">
        <f t="shared" si="29"/>
        <v>#N/A</v>
      </c>
      <c r="BJ23" s="99">
        <f t="shared" si="4"/>
        <v>1716.2314699701976</v>
      </c>
    </row>
    <row r="24">
      <c r="A24" s="27"/>
      <c r="B24" s="109" t="s">
        <v>3</v>
      </c>
      <c r="C24" s="110" t="s">
        <v>46</v>
      </c>
      <c r="D24" s="110">
        <v>1</v>
      </c>
      <c r="E24" s="110" t="s">
        <v>46</v>
      </c>
      <c r="F24" s="101" t="s">
        <v>100</v>
      </c>
      <c r="G24" s="102">
        <v>45392</v>
      </c>
      <c r="H24" s="103"/>
      <c r="I24" s="103" t="b">
        <f t="shared" si="5"/>
        <v>1</v>
      </c>
      <c r="J24" s="103" t="b">
        <f>IF(IFERROR(MATCH(B24,'Osallistujat ja seuranta'!$C$4:$C$23,0),0)&gt;0,TRUE,FALSE)</f>
        <v>1</v>
      </c>
      <c r="K24" s="103" t="b">
        <f>IF(IFERROR(MATCH(C24,'Osallistujat ja seuranta'!$C$4:$C$23,0),0)&gt;0,TRUE,FALSE)</f>
        <v>1</v>
      </c>
      <c r="L24" s="103" t="b">
        <f t="shared" si="6"/>
        <v>1</v>
      </c>
      <c r="M24" s="103" t="b">
        <f t="shared" si="7"/>
        <v>1</v>
      </c>
      <c r="N24" s="103" t="b">
        <f t="shared" si="8"/>
        <v>1</v>
      </c>
      <c r="O24" s="104">
        <f t="shared" si="9"/>
        <v>1</v>
      </c>
      <c r="P24" s="105">
        <f t="shared" si="10"/>
        <v>2377.595632437597</v>
      </c>
      <c r="Q24" s="105">
        <f t="shared" si="11"/>
        <v>2166</v>
      </c>
      <c r="R24" s="105">
        <f t="shared" si="12"/>
        <v>161.59563243759703</v>
      </c>
      <c r="S24" s="105">
        <f t="shared" si="13"/>
        <v>2216</v>
      </c>
      <c r="T24" s="104">
        <f t="shared" si="14"/>
        <v>0</v>
      </c>
      <c r="U24" s="104">
        <f t="shared" si="15"/>
        <v>-47.788885927593356</v>
      </c>
      <c r="V24" s="104">
        <f t="shared" si="16"/>
        <v>-48.918892273997145</v>
      </c>
      <c r="W24" s="106">
        <f t="shared" si="17"/>
        <v>0.75584007029923395</v>
      </c>
      <c r="X24" s="107">
        <f t="shared" si="18"/>
        <v>11.540540993458224</v>
      </c>
      <c r="Y24" s="107">
        <f t="shared" si="19"/>
        <v>6.4286764088145737e-002</v>
      </c>
      <c r="Z24" s="107">
        <f>IF(O24=1,(X24*(T24-W24))*'Säännöt ja ohjeet'!$B$55+Y24,"")</f>
        <v>-17.381319867485164</v>
      </c>
      <c r="AA24" s="107">
        <f t="shared" si="20"/>
        <v>1</v>
      </c>
      <c r="AB24" s="107">
        <f t="shared" si="21"/>
        <v>0.24415992970076605</v>
      </c>
      <c r="AC24" s="107">
        <f t="shared" si="22"/>
        <v>16.05953233743859</v>
      </c>
      <c r="AD24" s="107">
        <f t="shared" si="23"/>
        <v>0.36933774216219251</v>
      </c>
      <c r="AE24" s="107">
        <f>IF(O24=1,(AC24*(AA24-AB24))*'Säännöt ja ohjeet'!$B$55+AD24,"")</f>
        <v>24.646213843967001</v>
      </c>
      <c r="AF24" s="108" t="e">
        <f t="shared" si="24"/>
        <v>#NAME?</v>
      </c>
      <c r="AG24" s="108" t="e">
        <f t="shared" si="25"/>
        <v>#NAME?</v>
      </c>
      <c r="AH24" s="81" t="str">
        <f t="shared" si="26"/>
        <v xml:space="preserve"> </v>
      </c>
      <c r="AI24" s="81"/>
      <c r="AJ24" s="98">
        <f t="shared" si="29"/>
        <v>1178.4013881355772</v>
      </c>
      <c r="AK24" s="98">
        <f t="shared" si="29"/>
        <v>1735.0160471414383</v>
      </c>
      <c r="AL24" s="98">
        <f t="shared" si="29"/>
        <v>2360.2143125701118</v>
      </c>
      <c r="AM24" s="98">
        <f t="shared" si="29"/>
        <v>1465.4466025934048</v>
      </c>
      <c r="AN24" s="98">
        <f t="shared" si="29"/>
        <v>1175.1523800562697</v>
      </c>
      <c r="AO24" s="98">
        <f t="shared" si="29"/>
        <v>1274.8328947819841</v>
      </c>
      <c r="AP24" s="98">
        <f t="shared" si="29"/>
        <v>2249.8426729881276</v>
      </c>
      <c r="AQ24" s="98">
        <f t="shared" si="29"/>
        <v>1542.0487120584764</v>
      </c>
      <c r="AR24" s="98">
        <f t="shared" si="29"/>
        <v>946.29306921107411</v>
      </c>
      <c r="AS24" s="98">
        <f t="shared" si="29"/>
        <v>2190.646213843967</v>
      </c>
      <c r="AT24" s="98">
        <f t="shared" si="29"/>
        <v>1908</v>
      </c>
      <c r="AU24" s="98">
        <f t="shared" si="29"/>
        <v>2329</v>
      </c>
      <c r="AV24" s="98">
        <f t="shared" si="29"/>
        <v>2166</v>
      </c>
      <c r="AW24" s="98">
        <f t="shared" si="29"/>
        <v>1909</v>
      </c>
      <c r="AX24" s="98">
        <f t="shared" si="29"/>
        <v>900</v>
      </c>
      <c r="AY24" s="98">
        <f t="shared" si="29"/>
        <v>2304</v>
      </c>
      <c r="AZ24" s="98">
        <f t="shared" si="29"/>
        <v>1400</v>
      </c>
      <c r="BA24" s="98">
        <f t="shared" si="29"/>
        <v>2327</v>
      </c>
      <c r="BB24" s="98">
        <f t="shared" si="29"/>
        <v>2171</v>
      </c>
      <c r="BC24" s="98">
        <f t="shared" si="29"/>
        <v>800</v>
      </c>
      <c r="BD24" s="98" t="e">
        <f t="shared" si="29"/>
        <v>#N/A</v>
      </c>
      <c r="BE24" s="98" t="e">
        <f t="shared" si="29"/>
        <v>#N/A</v>
      </c>
      <c r="BF24" s="98" t="e">
        <f t="shared" si="29"/>
        <v>#N/A</v>
      </c>
      <c r="BG24" s="98" t="e">
        <f t="shared" si="29"/>
        <v>#N/A</v>
      </c>
      <c r="BH24" s="98" t="e">
        <f t="shared" si="29"/>
        <v>#N/A</v>
      </c>
      <c r="BI24" s="98" t="e">
        <f t="shared" si="29"/>
        <v>#N/A</v>
      </c>
      <c r="BJ24" s="99">
        <f t="shared" si="4"/>
        <v>1716.5947146690219</v>
      </c>
    </row>
    <row r="25">
      <c r="A25" s="27"/>
      <c r="B25" s="109" t="s">
        <v>42</v>
      </c>
      <c r="C25" s="110" t="s">
        <v>9</v>
      </c>
      <c r="D25" s="110">
        <v>3</v>
      </c>
      <c r="E25" s="110" t="s">
        <v>42</v>
      </c>
      <c r="F25" s="101" t="s">
        <v>100</v>
      </c>
      <c r="G25" s="102">
        <v>45389</v>
      </c>
      <c r="H25" s="103"/>
      <c r="I25" s="103" t="b">
        <f t="shared" si="5"/>
        <v>1</v>
      </c>
      <c r="J25" s="103" t="b">
        <f>IF(IFERROR(MATCH(B25,'Osallistujat ja seuranta'!$C$4:$C$23,0),0)&gt;0,TRUE,FALSE)</f>
        <v>1</v>
      </c>
      <c r="K25" s="103" t="b">
        <f>IF(IFERROR(MATCH(C25,'Osallistujat ja seuranta'!$C$4:$C$23,0),0)&gt;0,TRUE,FALSE)</f>
        <v>1</v>
      </c>
      <c r="L25" s="103" t="b">
        <f t="shared" si="6"/>
        <v>1</v>
      </c>
      <c r="M25" s="103" t="b">
        <f t="shared" si="7"/>
        <v>1</v>
      </c>
      <c r="N25" s="103" t="b">
        <f t="shared" si="8"/>
        <v>1</v>
      </c>
      <c r="O25" s="104">
        <f t="shared" si="9"/>
        <v>1</v>
      </c>
      <c r="P25" s="105">
        <f t="shared" si="10"/>
        <v>1542.0487120584764</v>
      </c>
      <c r="Q25" s="105">
        <f t="shared" si="11"/>
        <v>1175.1523800562697</v>
      </c>
      <c r="R25" s="105">
        <f t="shared" si="12"/>
        <v>116.89633200220669</v>
      </c>
      <c r="S25" s="105">
        <f t="shared" si="13"/>
        <v>1425.1523800562697</v>
      </c>
      <c r="T25" s="104">
        <f t="shared" si="14"/>
        <v>1</v>
      </c>
      <c r="U25" s="104">
        <f t="shared" si="15"/>
        <v>-52.303330583476068</v>
      </c>
      <c r="V25" s="104">
        <f t="shared" si="16"/>
        <v>-52.753978660170439</v>
      </c>
      <c r="W25" s="106">
        <f t="shared" si="17"/>
        <v>0.61079330893703154</v>
      </c>
      <c r="X25" s="107">
        <f t="shared" si="18"/>
        <v>32.386420158632042</v>
      </c>
      <c r="Y25" s="107">
        <f t="shared" si="19"/>
        <v>1.8948935779557843</v>
      </c>
      <c r="Z25" s="107">
        <f>IF(O25=1,(X25*(T25-W25))*'Säännöt ja ohjeet'!$B$55+Y25,"")</f>
        <v>27.104916428588176</v>
      </c>
      <c r="AA25" s="107">
        <f t="shared" si="20"/>
        <v>0</v>
      </c>
      <c r="AB25" s="107">
        <f t="shared" si="21"/>
        <v>0.38920669106296846</v>
      </c>
      <c r="AC25" s="107">
        <f t="shared" si="22"/>
        <v>43.86079226675367</v>
      </c>
      <c r="AD25" s="107">
        <f t="shared" si="23"/>
        <v>2.8121192063869151</v>
      </c>
      <c r="AE25" s="107">
        <f>IF(O25=1,(AC25*(AA25-AB25))*'Säännöt ja ohjeet'!$B$55+AD25,"")</f>
        <v>-31.32970844469995</v>
      </c>
      <c r="AF25" s="108" t="e">
        <f t="shared" si="24"/>
        <v>#NAME?</v>
      </c>
      <c r="AG25" s="108" t="e">
        <f t="shared" si="25"/>
        <v>#NAME?</v>
      </c>
      <c r="AH25" s="81" t="str">
        <f t="shared" si="26"/>
        <v xml:space="preserve"> </v>
      </c>
      <c r="AI25" s="81"/>
      <c r="AJ25" s="98">
        <f t="shared" si="29"/>
        <v>1178.4013881355772</v>
      </c>
      <c r="AK25" s="98">
        <f t="shared" si="29"/>
        <v>1735.0160471414383</v>
      </c>
      <c r="AL25" s="98">
        <f t="shared" si="29"/>
        <v>2360.2143125701118</v>
      </c>
      <c r="AM25" s="98">
        <f t="shared" si="29"/>
        <v>1465.4466025934048</v>
      </c>
      <c r="AN25" s="98">
        <f t="shared" si="29"/>
        <v>1143.8226716115698</v>
      </c>
      <c r="AO25" s="98">
        <f t="shared" si="29"/>
        <v>1274.8328947819841</v>
      </c>
      <c r="AP25" s="98">
        <f t="shared" si="29"/>
        <v>2249.8426729881276</v>
      </c>
      <c r="AQ25" s="98">
        <f t="shared" si="29"/>
        <v>1569.1536284870647</v>
      </c>
      <c r="AR25" s="98">
        <f t="shared" si="29"/>
        <v>946.29306921107411</v>
      </c>
      <c r="AS25" s="98">
        <f t="shared" si="29"/>
        <v>2190.646213843967</v>
      </c>
      <c r="AT25" s="98">
        <f t="shared" si="29"/>
        <v>1908</v>
      </c>
      <c r="AU25" s="98">
        <f t="shared" si="29"/>
        <v>2329</v>
      </c>
      <c r="AV25" s="98">
        <f t="shared" si="29"/>
        <v>2166</v>
      </c>
      <c r="AW25" s="98">
        <f t="shared" si="29"/>
        <v>1909</v>
      </c>
      <c r="AX25" s="98">
        <f t="shared" si="29"/>
        <v>900</v>
      </c>
      <c r="AY25" s="98">
        <f t="shared" si="29"/>
        <v>2304</v>
      </c>
      <c r="AZ25" s="98">
        <f t="shared" si="29"/>
        <v>1400</v>
      </c>
      <c r="BA25" s="98">
        <f t="shared" si="29"/>
        <v>2327</v>
      </c>
      <c r="BB25" s="98">
        <f t="shared" si="29"/>
        <v>2171</v>
      </c>
      <c r="BC25" s="98">
        <f t="shared" si="29"/>
        <v>800</v>
      </c>
      <c r="BD25" s="98" t="e">
        <f t="shared" si="29"/>
        <v>#N/A</v>
      </c>
      <c r="BE25" s="98" t="e">
        <f t="shared" si="29"/>
        <v>#N/A</v>
      </c>
      <c r="BF25" s="98" t="e">
        <f t="shared" si="29"/>
        <v>#N/A</v>
      </c>
      <c r="BG25" s="98" t="e">
        <f t="shared" si="29"/>
        <v>#N/A</v>
      </c>
      <c r="BH25" s="98" t="e">
        <f t="shared" si="29"/>
        <v>#N/A</v>
      </c>
      <c r="BI25" s="98" t="e">
        <f t="shared" si="29"/>
        <v>#N/A</v>
      </c>
      <c r="BJ25" s="99">
        <f t="shared" si="4"/>
        <v>1716.3834750682158</v>
      </c>
    </row>
    <row r="26">
      <c r="A26" s="27"/>
      <c r="B26" s="109" t="s">
        <v>3</v>
      </c>
      <c r="C26" s="110" t="s">
        <v>48</v>
      </c>
      <c r="D26" s="110">
        <v>5</v>
      </c>
      <c r="E26" s="110" t="s">
        <v>3</v>
      </c>
      <c r="F26" s="101" t="s">
        <v>100</v>
      </c>
      <c r="G26" s="102">
        <v>45396</v>
      </c>
      <c r="H26" s="103"/>
      <c r="I26" s="103" t="b">
        <f t="shared" si="5"/>
        <v>1</v>
      </c>
      <c r="J26" s="103" t="b">
        <f>IF(IFERROR(MATCH(B26,'Osallistujat ja seuranta'!$C$4:$C$23,0),0)&gt;0,TRUE,FALSE)</f>
        <v>1</v>
      </c>
      <c r="K26" s="103" t="b">
        <f>IF(IFERROR(MATCH(C26,'Osallistujat ja seuranta'!$C$4:$C$23,0),0)&gt;0,TRUE,FALSE)</f>
        <v>1</v>
      </c>
      <c r="L26" s="103" t="b">
        <f t="shared" si="6"/>
        <v>1</v>
      </c>
      <c r="M26" s="103" t="b">
        <f t="shared" si="7"/>
        <v>1</v>
      </c>
      <c r="N26" s="103" t="b">
        <f t="shared" si="8"/>
        <v>1</v>
      </c>
      <c r="O26" s="104">
        <f t="shared" si="9"/>
        <v>1</v>
      </c>
      <c r="P26" s="105">
        <f t="shared" si="10"/>
        <v>2360.2143125701118</v>
      </c>
      <c r="Q26" s="105">
        <f t="shared" si="11"/>
        <v>1908</v>
      </c>
      <c r="R26" s="105">
        <f t="shared" si="12"/>
        <v>2.2143125701118151</v>
      </c>
      <c r="S26" s="105">
        <f t="shared" si="13"/>
        <v>2358</v>
      </c>
      <c r="T26" s="104">
        <f t="shared" si="14"/>
        <v>1</v>
      </c>
      <c r="U26" s="104">
        <f t="shared" si="15"/>
        <v>-47.919563000218261</v>
      </c>
      <c r="V26" s="104">
        <f t="shared" si="16"/>
        <v>-47.936036922034539</v>
      </c>
      <c r="W26" s="106">
        <f t="shared" si="17"/>
        <v>0.50411838731369529</v>
      </c>
      <c r="X26" s="107">
        <f t="shared" si="18"/>
        <v>11.890445577762847</v>
      </c>
      <c r="Y26" s="107">
        <f t="shared" si="19"/>
        <v>7.7202467452383433e-002</v>
      </c>
      <c r="Z26" s="107">
        <f>IF(O26=1,(X26*(T26-W26))*'Säännöt ja ohjeet'!$B$55+Y26,"")</f>
        <v>11.869709124771946</v>
      </c>
      <c r="AA26" s="107">
        <f t="shared" si="20"/>
        <v>0</v>
      </c>
      <c r="AB26" s="107">
        <f t="shared" si="21"/>
        <v>0.49588161268630471</v>
      </c>
      <c r="AC26" s="107">
        <f t="shared" si="22"/>
        <v>22.293321715071816</v>
      </c>
      <c r="AD26" s="107">
        <f t="shared" si="23"/>
        <v>0.98148379882973735</v>
      </c>
      <c r="AE26" s="107">
        <f>IF(O26=1,(AC26*(AA26-AB26))*'Säännöt ja ohjeet'!$B$55+AD26,"")</f>
        <v>-21.128212849579121</v>
      </c>
      <c r="AF26" s="108" t="e">
        <f t="shared" si="24"/>
        <v>#NAME?</v>
      </c>
      <c r="AG26" s="108" t="e">
        <f t="shared" si="25"/>
        <v>#NAME?</v>
      </c>
      <c r="AH26" s="81" t="str">
        <f t="shared" si="26"/>
        <v xml:space="preserve"> </v>
      </c>
      <c r="AI26" s="81"/>
      <c r="AJ26" s="98">
        <f t="shared" si="29"/>
        <v>1178.4013881355772</v>
      </c>
      <c r="AK26" s="98">
        <f t="shared" si="29"/>
        <v>1735.0160471414383</v>
      </c>
      <c r="AL26" s="98">
        <f t="shared" si="29"/>
        <v>2372.0840216948836</v>
      </c>
      <c r="AM26" s="98">
        <f t="shared" si="29"/>
        <v>1465.4466025934048</v>
      </c>
      <c r="AN26" s="98">
        <f t="shared" si="29"/>
        <v>1143.8226716115698</v>
      </c>
      <c r="AO26" s="98">
        <f t="shared" si="29"/>
        <v>1274.8328947819841</v>
      </c>
      <c r="AP26" s="98">
        <f t="shared" si="29"/>
        <v>2249.8426729881276</v>
      </c>
      <c r="AQ26" s="98">
        <f t="shared" si="29"/>
        <v>1569.1536284870647</v>
      </c>
      <c r="AR26" s="98">
        <f t="shared" si="29"/>
        <v>946.29306921107411</v>
      </c>
      <c r="AS26" s="98">
        <f t="shared" si="29"/>
        <v>2190.646213843967</v>
      </c>
      <c r="AT26" s="98">
        <f t="shared" si="29"/>
        <v>1886.8717871504209</v>
      </c>
      <c r="AU26" s="98">
        <f t="shared" si="29"/>
        <v>2329</v>
      </c>
      <c r="AV26" s="98">
        <f t="shared" si="29"/>
        <v>2166</v>
      </c>
      <c r="AW26" s="98">
        <f t="shared" si="29"/>
        <v>1909</v>
      </c>
      <c r="AX26" s="98">
        <f t="shared" si="29"/>
        <v>900</v>
      </c>
      <c r="AY26" s="98">
        <f t="shared" si="29"/>
        <v>2304</v>
      </c>
      <c r="AZ26" s="98">
        <f t="shared" si="29"/>
        <v>1400</v>
      </c>
      <c r="BA26" s="98">
        <f t="shared" si="29"/>
        <v>2327</v>
      </c>
      <c r="BB26" s="98">
        <f t="shared" si="29"/>
        <v>2171</v>
      </c>
      <c r="BC26" s="98">
        <f t="shared" si="29"/>
        <v>800</v>
      </c>
      <c r="BD26" s="98" t="e">
        <f t="shared" si="29"/>
        <v>#N/A</v>
      </c>
      <c r="BE26" s="98" t="e">
        <f t="shared" si="29"/>
        <v>#N/A</v>
      </c>
      <c r="BF26" s="98" t="e">
        <f t="shared" si="29"/>
        <v>#N/A</v>
      </c>
      <c r="BG26" s="98" t="e">
        <f t="shared" si="29"/>
        <v>#N/A</v>
      </c>
      <c r="BH26" s="98" t="e">
        <f t="shared" si="29"/>
        <v>#N/A</v>
      </c>
      <c r="BI26" s="98" t="e">
        <f t="shared" si="29"/>
        <v>#N/A</v>
      </c>
      <c r="BJ26" s="99">
        <f t="shared" si="4"/>
        <v>1715.9205498819756</v>
      </c>
    </row>
    <row r="27">
      <c r="A27" s="27"/>
      <c r="B27" s="109" t="s">
        <v>50</v>
      </c>
      <c r="C27" s="110" t="s">
        <v>48</v>
      </c>
      <c r="D27" s="110">
        <v>4</v>
      </c>
      <c r="E27" s="110" t="s">
        <v>48</v>
      </c>
      <c r="F27" s="101" t="s">
        <v>100</v>
      </c>
      <c r="G27" s="102">
        <v>45396</v>
      </c>
      <c r="H27" s="103"/>
      <c r="I27" s="103" t="b">
        <f t="shared" si="5"/>
        <v>1</v>
      </c>
      <c r="J27" s="103" t="b">
        <f>IF(IFERROR(MATCH(B27,'Osallistujat ja seuranta'!$C$4:$C$23,0),0)&gt;0,TRUE,FALSE)</f>
        <v>1</v>
      </c>
      <c r="K27" s="103" t="b">
        <f>IF(IFERROR(MATCH(C27,'Osallistujat ja seuranta'!$C$4:$C$23,0),0)&gt;0,TRUE,FALSE)</f>
        <v>1</v>
      </c>
      <c r="L27" s="103" t="b">
        <f t="shared" si="6"/>
        <v>1</v>
      </c>
      <c r="M27" s="103" t="b">
        <f t="shared" si="7"/>
        <v>1</v>
      </c>
      <c r="N27" s="103" t="b">
        <f t="shared" si="8"/>
        <v>1</v>
      </c>
      <c r="O27" s="104">
        <f t="shared" si="9"/>
        <v>1</v>
      </c>
      <c r="P27" s="105">
        <f t="shared" si="10"/>
        <v>2329</v>
      </c>
      <c r="Q27" s="105">
        <f t="shared" si="11"/>
        <v>1886.8717871504209</v>
      </c>
      <c r="R27" s="105">
        <f t="shared" si="12"/>
        <v>92.128212849579086</v>
      </c>
      <c r="S27" s="105">
        <f t="shared" si="13"/>
        <v>2236.8717871504209</v>
      </c>
      <c r="T27" s="104">
        <f t="shared" si="14"/>
        <v>0</v>
      </c>
      <c r="U27" s="104">
        <f t="shared" si="15"/>
        <v>-48.148285278039275</v>
      </c>
      <c r="V27" s="104">
        <f t="shared" si="16"/>
        <v>-48.782796896584045</v>
      </c>
      <c r="W27" s="106">
        <f t="shared" si="17"/>
        <v>0.65351175295634478</v>
      </c>
      <c r="X27" s="107">
        <f t="shared" si="18"/>
        <v>12.528606664807631</v>
      </c>
      <c r="Y27" s="107">
        <f t="shared" si="19"/>
        <v>0.10564676129547397</v>
      </c>
      <c r="Z27" s="107">
        <f>IF(O27=1,(X27*(T27-W27))*'Säännöt ja ohjeet'!$B$55+Y27,"")</f>
        <v>-16.269536645942484</v>
      </c>
      <c r="AA27" s="107">
        <f t="shared" si="20"/>
        <v>1</v>
      </c>
      <c r="AB27" s="107">
        <f t="shared" si="21"/>
        <v>0.34648824704365522</v>
      </c>
      <c r="AC27" s="107">
        <f t="shared" si="22"/>
        <v>22.837182067464788</v>
      </c>
      <c r="AD27" s="107">
        <f t="shared" si="23"/>
        <v>1.0339609131031116</v>
      </c>
      <c r="AE27" s="107">
        <f>IF(O27=1,(AC27*(AA27-AB27))*'Säännöt ja ohjeet'!$B$55+AD27,"")</f>
        <v>30.882694684087344</v>
      </c>
      <c r="AF27" s="108" t="e">
        <f t="shared" si="24"/>
        <v>#NAME?</v>
      </c>
      <c r="AG27" s="108" t="e">
        <f t="shared" si="25"/>
        <v>#NAME?</v>
      </c>
      <c r="AH27" s="81" t="str">
        <f t="shared" si="26"/>
        <v xml:space="preserve"> </v>
      </c>
      <c r="AI27" s="81"/>
      <c r="AJ27" s="98">
        <f t="shared" si="29"/>
        <v>1178.4013881355772</v>
      </c>
      <c r="AK27" s="98">
        <f t="shared" si="29"/>
        <v>1735.0160471414383</v>
      </c>
      <c r="AL27" s="98">
        <f t="shared" si="29"/>
        <v>2372.0840216948836</v>
      </c>
      <c r="AM27" s="98">
        <f t="shared" si="29"/>
        <v>1465.4466025934048</v>
      </c>
      <c r="AN27" s="98">
        <f t="shared" si="29"/>
        <v>1143.8226716115698</v>
      </c>
      <c r="AO27" s="98">
        <f t="shared" si="29"/>
        <v>1274.8328947819841</v>
      </c>
      <c r="AP27" s="98">
        <f t="shared" si="29"/>
        <v>2249.8426729881276</v>
      </c>
      <c r="AQ27" s="98">
        <f t="shared" si="29"/>
        <v>1569.1536284870647</v>
      </c>
      <c r="AR27" s="98">
        <f t="shared" si="29"/>
        <v>946.29306921107411</v>
      </c>
      <c r="AS27" s="98">
        <f t="shared" si="29"/>
        <v>2190.646213843967</v>
      </c>
      <c r="AT27" s="98">
        <f t="shared" si="29"/>
        <v>1917.7544818345082</v>
      </c>
      <c r="AU27" s="98">
        <f t="shared" si="29"/>
        <v>2312.7304633540575</v>
      </c>
      <c r="AV27" s="98">
        <f t="shared" si="29"/>
        <v>2166</v>
      </c>
      <c r="AW27" s="98">
        <f t="shared" si="29"/>
        <v>1909</v>
      </c>
      <c r="AX27" s="98">
        <f t="shared" si="29"/>
        <v>900</v>
      </c>
      <c r="AY27" s="98">
        <f t="shared" si="29"/>
        <v>2304</v>
      </c>
      <c r="AZ27" s="98">
        <f t="shared" si="29"/>
        <v>1400</v>
      </c>
      <c r="BA27" s="98">
        <f t="shared" si="29"/>
        <v>2327</v>
      </c>
      <c r="BB27" s="98">
        <f t="shared" si="29"/>
        <v>2171</v>
      </c>
      <c r="BC27" s="98">
        <f t="shared" si="29"/>
        <v>800</v>
      </c>
      <c r="BD27" s="98" t="e">
        <f t="shared" si="29"/>
        <v>#N/A</v>
      </c>
      <c r="BE27" s="98" t="e">
        <f t="shared" si="29"/>
        <v>#N/A</v>
      </c>
      <c r="BF27" s="98" t="e">
        <f t="shared" si="29"/>
        <v>#N/A</v>
      </c>
      <c r="BG27" s="98" t="e">
        <f t="shared" si="29"/>
        <v>#N/A</v>
      </c>
      <c r="BH27" s="98" t="e">
        <f t="shared" si="29"/>
        <v>#N/A</v>
      </c>
      <c r="BI27" s="98" t="e">
        <f t="shared" si="29"/>
        <v>#N/A</v>
      </c>
      <c r="BJ27" s="99">
        <f t="shared" si="4"/>
        <v>1716.6512077838829</v>
      </c>
    </row>
    <row r="28">
      <c r="A28" s="27"/>
      <c r="B28" s="109" t="s">
        <v>3</v>
      </c>
      <c r="C28" s="110" t="s">
        <v>51</v>
      </c>
      <c r="D28" s="110">
        <v>0</v>
      </c>
      <c r="E28" s="110" t="s">
        <v>3</v>
      </c>
      <c r="F28" s="101" t="s">
        <v>100</v>
      </c>
      <c r="G28" s="102">
        <v>45396</v>
      </c>
      <c r="H28" s="103"/>
      <c r="I28" s="103" t="b">
        <f t="shared" si="5"/>
        <v>1</v>
      </c>
      <c r="J28" s="103" t="b">
        <f>IF(IFERROR(MATCH(B28,'Osallistujat ja seuranta'!$C$4:$C$23,0),0)&gt;0,TRUE,FALSE)</f>
        <v>1</v>
      </c>
      <c r="K28" s="103" t="b">
        <f>IF(IFERROR(MATCH(C28,'Osallistujat ja seuranta'!$C$4:$C$23,0),0)&gt;0,TRUE,FALSE)</f>
        <v>1</v>
      </c>
      <c r="L28" s="103" t="b">
        <f t="shared" si="6"/>
        <v>1</v>
      </c>
      <c r="M28" s="103" t="b">
        <f t="shared" si="7"/>
        <v>1</v>
      </c>
      <c r="N28" s="103" t="b">
        <f t="shared" si="8"/>
        <v>1</v>
      </c>
      <c r="O28" s="104">
        <f t="shared" si="9"/>
        <v>1</v>
      </c>
      <c r="P28" s="105">
        <f t="shared" si="10"/>
        <v>2372.0840216948836</v>
      </c>
      <c r="Q28" s="105">
        <f t="shared" si="11"/>
        <v>2166</v>
      </c>
      <c r="R28" s="105">
        <f t="shared" si="12"/>
        <v>206.08402169488363</v>
      </c>
      <c r="S28" s="105">
        <f t="shared" si="13"/>
        <v>2166</v>
      </c>
      <c r="T28" s="104">
        <f t="shared" si="14"/>
        <v>1</v>
      </c>
      <c r="U28" s="104">
        <f t="shared" si="15"/>
        <v>-47.830588316473651</v>
      </c>
      <c r="V28" s="104">
        <f t="shared" si="16"/>
        <v>-49.234545390013878</v>
      </c>
      <c r="W28" s="106">
        <f t="shared" si="17"/>
        <v>0.80281106559367288</v>
      </c>
      <c r="X28" s="107">
        <f t="shared" si="18"/>
        <v>11.651071085223494</v>
      </c>
      <c r="Y28" s="107">
        <f t="shared" si="19"/>
        <v>6.8170081329441384e-002</v>
      </c>
      <c r="Z28" s="107">
        <f>IF(O28=1,(X28*(T28-W28))*'Säännöt ja ohjeet'!$B$55+Y28,"")</f>
        <v>4.6630946653046212</v>
      </c>
      <c r="AA28" s="107">
        <f t="shared" si="20"/>
        <v>0</v>
      </c>
      <c r="AB28" s="107">
        <f t="shared" si="21"/>
        <v>0.19718893440632712</v>
      </c>
      <c r="AC28" s="107">
        <f t="shared" si="22"/>
        <v>16.05953233743859</v>
      </c>
      <c r="AD28" s="107">
        <f t="shared" si="23"/>
        <v>0.36933774216219251</v>
      </c>
      <c r="AE28" s="107">
        <f>IF(O28=1,(AC28*(AA28-AB28))*'Säännöt ja ohjeet'!$B$55+AD28,"")</f>
        <v>-5.9641863952047416</v>
      </c>
      <c r="AF28" s="108" t="e">
        <f t="shared" si="24"/>
        <v>#NAME?</v>
      </c>
      <c r="AG28" s="108" t="e">
        <f t="shared" si="25"/>
        <v>#NAME?</v>
      </c>
      <c r="AH28" s="81" t="str">
        <f t="shared" si="26"/>
        <v xml:space="preserve"> </v>
      </c>
      <c r="AI28" s="81"/>
      <c r="AJ28" s="98">
        <f t="shared" si="29"/>
        <v>1178.4013881355772</v>
      </c>
      <c r="AK28" s="98">
        <f t="shared" si="29"/>
        <v>1735.0160471414383</v>
      </c>
      <c r="AL28" s="98">
        <f t="shared" si="29"/>
        <v>2376.7471163601881</v>
      </c>
      <c r="AM28" s="98">
        <f t="shared" si="29"/>
        <v>1465.4466025934048</v>
      </c>
      <c r="AN28" s="98">
        <f t="shared" si="29"/>
        <v>1143.8226716115698</v>
      </c>
      <c r="AO28" s="98">
        <f t="shared" si="29"/>
        <v>1274.8328947819841</v>
      </c>
      <c r="AP28" s="98">
        <f t="shared" si="29"/>
        <v>2249.8426729881276</v>
      </c>
      <c r="AQ28" s="98">
        <f t="shared" si="29"/>
        <v>1569.1536284870647</v>
      </c>
      <c r="AR28" s="98">
        <f t="shared" si="29"/>
        <v>946.29306921107411</v>
      </c>
      <c r="AS28" s="98">
        <f t="shared" si="29"/>
        <v>2190.646213843967</v>
      </c>
      <c r="AT28" s="98">
        <f t="shared" si="29"/>
        <v>1917.7544818345082</v>
      </c>
      <c r="AU28" s="98">
        <f t="shared" si="29"/>
        <v>2312.7304633540575</v>
      </c>
      <c r="AV28" s="98">
        <f t="shared" si="29"/>
        <v>2160.0358136047953</v>
      </c>
      <c r="AW28" s="98">
        <f t="shared" si="29"/>
        <v>1909</v>
      </c>
      <c r="AX28" s="98">
        <f t="shared" si="29"/>
        <v>900</v>
      </c>
      <c r="AY28" s="98">
        <f t="shared" si="29"/>
        <v>2304</v>
      </c>
      <c r="AZ28" s="98">
        <f t="shared" si="29"/>
        <v>1400</v>
      </c>
      <c r="BA28" s="98">
        <f t="shared" si="29"/>
        <v>2327</v>
      </c>
      <c r="BB28" s="98">
        <f t="shared" si="29"/>
        <v>2171</v>
      </c>
      <c r="BC28" s="98">
        <f t="shared" si="29"/>
        <v>800</v>
      </c>
      <c r="BD28" s="98" t="e">
        <f t="shared" si="29"/>
        <v>#N/A</v>
      </c>
      <c r="BE28" s="98" t="e">
        <f t="shared" si="29"/>
        <v>#N/A</v>
      </c>
      <c r="BF28" s="98" t="e">
        <f t="shared" si="29"/>
        <v>#N/A</v>
      </c>
      <c r="BG28" s="98" t="e">
        <f t="shared" si="29"/>
        <v>#N/A</v>
      </c>
      <c r="BH28" s="98" t="e">
        <f t="shared" si="29"/>
        <v>#N/A</v>
      </c>
      <c r="BI28" s="98" t="e">
        <f t="shared" si="29"/>
        <v>#N/A</v>
      </c>
      <c r="BJ28" s="99">
        <f t="shared" si="4"/>
        <v>1716.5861531973878</v>
      </c>
    </row>
    <row r="29">
      <c r="A29" s="27"/>
      <c r="B29" s="109" t="s">
        <v>30</v>
      </c>
      <c r="C29" s="110" t="s">
        <v>44</v>
      </c>
      <c r="D29" s="110">
        <v>0</v>
      </c>
      <c r="E29" s="110" t="s">
        <v>44</v>
      </c>
      <c r="F29" s="101" t="s">
        <v>100</v>
      </c>
      <c r="G29" s="102">
        <v>45399</v>
      </c>
      <c r="H29" s="103"/>
      <c r="I29" s="103" t="b">
        <f t="shared" si="5"/>
        <v>1</v>
      </c>
      <c r="J29" s="103" t="b">
        <f>IF(IFERROR(MATCH(B29,'Osallistujat ja seuranta'!$C$4:$C$23,0),0)&gt;0,TRUE,FALSE)</f>
        <v>1</v>
      </c>
      <c r="K29" s="103" t="b">
        <f>IF(IFERROR(MATCH(C29,'Osallistujat ja seuranta'!$C$4:$C$23,0),0)&gt;0,TRUE,FALSE)</f>
        <v>1</v>
      </c>
      <c r="L29" s="103" t="b">
        <f t="shared" si="6"/>
        <v>1</v>
      </c>
      <c r="M29" s="103" t="b">
        <f t="shared" si="7"/>
        <v>1</v>
      </c>
      <c r="N29" s="103" t="b">
        <f t="shared" si="8"/>
        <v>1</v>
      </c>
      <c r="O29" s="104">
        <f t="shared" si="9"/>
        <v>1</v>
      </c>
      <c r="P29" s="105">
        <f t="shared" si="10"/>
        <v>1178.4013881355772</v>
      </c>
      <c r="Q29" s="105">
        <f t="shared" si="11"/>
        <v>946.29306921107411</v>
      </c>
      <c r="R29" s="105">
        <f t="shared" si="12"/>
        <v>232.10831892450312</v>
      </c>
      <c r="S29" s="105">
        <f t="shared" si="13"/>
        <v>946.29306921107411</v>
      </c>
      <c r="T29" s="104">
        <f t="shared" si="14"/>
        <v>0</v>
      </c>
      <c r="U29" s="104">
        <f t="shared" si="15"/>
        <v>-53.619476019929387</v>
      </c>
      <c r="V29" s="104">
        <f t="shared" si="16"/>
        <v>-54.34622747175456</v>
      </c>
      <c r="W29" s="106">
        <f t="shared" si="17"/>
        <v>0.67409199663015218</v>
      </c>
      <c r="X29" s="107">
        <f t="shared" si="18"/>
        <v>43.753536623710318</v>
      </c>
      <c r="Y29" s="107">
        <f t="shared" si="19"/>
        <v>2.8039966926764883</v>
      </c>
      <c r="Z29" s="107">
        <f>IF(O29=1,(X29*(T29-W29))*'Säännöt ja ohjeet'!$B$55+Y29,"")</f>
        <v>-56.183821031938265</v>
      </c>
      <c r="AA29" s="107">
        <f t="shared" si="20"/>
        <v>1</v>
      </c>
      <c r="AB29" s="107">
        <f t="shared" si="21"/>
        <v>0.32590800336984782</v>
      </c>
      <c r="AC29" s="107">
        <f t="shared" si="22"/>
        <v>51.660169266447596</v>
      </c>
      <c r="AD29" s="107">
        <f t="shared" si="23"/>
        <v>3.3842673359298159</v>
      </c>
      <c r="AE29" s="107">
        <f>IF(O29=1,(AC29*(AA29-AB29))*'Säännöt ja ohjeet'!$B$55+AD29,"")</f>
        <v>73.031680630072387</v>
      </c>
      <c r="AF29" s="108" t="e">
        <f t="shared" si="24"/>
        <v>#NAME?</v>
      </c>
      <c r="AG29" s="108" t="e">
        <f t="shared" si="25"/>
        <v>#NAME?</v>
      </c>
      <c r="AH29" s="81" t="str">
        <f t="shared" si="26"/>
        <v xml:space="preserve"> </v>
      </c>
      <c r="AI29" s="81"/>
      <c r="AJ29" s="98">
        <f t="shared" si="29"/>
        <v>1122.2175671036389</v>
      </c>
      <c r="AK29" s="98">
        <f t="shared" si="29"/>
        <v>1735.0160471414383</v>
      </c>
      <c r="AL29" s="98">
        <f t="shared" si="29"/>
        <v>2376.7471163601881</v>
      </c>
      <c r="AM29" s="98">
        <f t="shared" si="29"/>
        <v>1465.4466025934048</v>
      </c>
      <c r="AN29" s="98">
        <f t="shared" si="29"/>
        <v>1143.8226716115698</v>
      </c>
      <c r="AO29" s="98">
        <f t="shared" si="29"/>
        <v>1274.8328947819841</v>
      </c>
      <c r="AP29" s="98">
        <f t="shared" si="29"/>
        <v>2249.8426729881276</v>
      </c>
      <c r="AQ29" s="98">
        <f t="shared" si="29"/>
        <v>1569.1536284870647</v>
      </c>
      <c r="AR29" s="98">
        <f t="shared" si="29"/>
        <v>1019.3247498411465</v>
      </c>
      <c r="AS29" s="98">
        <f t="shared" si="29"/>
        <v>2190.646213843967</v>
      </c>
      <c r="AT29" s="98">
        <f t="shared" si="29"/>
        <v>1917.7544818345082</v>
      </c>
      <c r="AU29" s="98">
        <f t="shared" si="29"/>
        <v>2312.7304633540575</v>
      </c>
      <c r="AV29" s="98">
        <f t="shared" si="29"/>
        <v>2160.0358136047953</v>
      </c>
      <c r="AW29" s="98">
        <f t="shared" si="29"/>
        <v>1909</v>
      </c>
      <c r="AX29" s="98">
        <f t="shared" si="29"/>
        <v>900</v>
      </c>
      <c r="AY29" s="98">
        <f t="shared" si="29"/>
        <v>2304</v>
      </c>
      <c r="AZ29" s="98">
        <f t="shared" si="29"/>
        <v>1400</v>
      </c>
      <c r="BA29" s="98">
        <f t="shared" si="29"/>
        <v>2327</v>
      </c>
      <c r="BB29" s="98">
        <f t="shared" si="29"/>
        <v>2171</v>
      </c>
      <c r="BC29" s="98">
        <f t="shared" si="29"/>
        <v>800</v>
      </c>
      <c r="BD29" s="98" t="e">
        <f t="shared" si="29"/>
        <v>#N/A</v>
      </c>
      <c r="BE29" s="98" t="e">
        <f t="shared" si="29"/>
        <v>#N/A</v>
      </c>
      <c r="BF29" s="98" t="e">
        <f t="shared" si="29"/>
        <v>#N/A</v>
      </c>
      <c r="BG29" s="98" t="e">
        <f t="shared" si="29"/>
        <v>#N/A</v>
      </c>
      <c r="BH29" s="98" t="e">
        <f t="shared" si="29"/>
        <v>#N/A</v>
      </c>
      <c r="BI29" s="98" t="e">
        <f t="shared" si="29"/>
        <v>#N/A</v>
      </c>
      <c r="BJ29" s="99">
        <f t="shared" si="4"/>
        <v>1717.4285461772947</v>
      </c>
    </row>
    <row r="30">
      <c r="A30" s="27"/>
      <c r="B30" s="109" t="s">
        <v>32</v>
      </c>
      <c r="C30" s="110" t="s">
        <v>30</v>
      </c>
      <c r="D30" s="110">
        <v>0</v>
      </c>
      <c r="E30" s="110" t="s">
        <v>32</v>
      </c>
      <c r="F30" s="101" t="s">
        <v>100</v>
      </c>
      <c r="G30" s="102">
        <v>45399</v>
      </c>
      <c r="H30" s="103"/>
      <c r="I30" s="103" t="b">
        <f t="shared" si="5"/>
        <v>1</v>
      </c>
      <c r="J30" s="103" t="b">
        <f>IF(IFERROR(MATCH(B30,'Osallistujat ja seuranta'!$C$4:$C$23,0),0)&gt;0,TRUE,FALSE)</f>
        <v>1</v>
      </c>
      <c r="K30" s="103" t="b">
        <f>IF(IFERROR(MATCH(C30,'Osallistujat ja seuranta'!$C$4:$C$23,0),0)&gt;0,TRUE,FALSE)</f>
        <v>1</v>
      </c>
      <c r="L30" s="103" t="b">
        <f t="shared" si="6"/>
        <v>1</v>
      </c>
      <c r="M30" s="103" t="b">
        <f t="shared" si="7"/>
        <v>1</v>
      </c>
      <c r="N30" s="103" t="b">
        <f t="shared" si="8"/>
        <v>1</v>
      </c>
      <c r="O30" s="104">
        <f t="shared" si="9"/>
        <v>1</v>
      </c>
      <c r="P30" s="105">
        <f t="shared" si="10"/>
        <v>1735.0160471414383</v>
      </c>
      <c r="Q30" s="105">
        <f t="shared" si="11"/>
        <v>1122.2175671036389</v>
      </c>
      <c r="R30" s="105">
        <f t="shared" si="12"/>
        <v>612.79848003779944</v>
      </c>
      <c r="S30" s="105">
        <f t="shared" si="13"/>
        <v>1122.2175671036389</v>
      </c>
      <c r="T30" s="104">
        <f t="shared" si="14"/>
        <v>1</v>
      </c>
      <c r="U30" s="104">
        <f t="shared" si="15"/>
        <v>-51.489415944100301</v>
      </c>
      <c r="V30" s="104">
        <f t="shared" si="16"/>
        <v>-53.802436838041892</v>
      </c>
      <c r="W30" s="106">
        <f t="shared" si="17"/>
        <v>0.90994969785171353</v>
      </c>
      <c r="X30" s="107">
        <f t="shared" si="18"/>
        <v>26.888577607547319</v>
      </c>
      <c r="Y30" s="107">
        <f t="shared" si="19"/>
        <v>1.4126311699125078</v>
      </c>
      <c r="Z30" s="107">
        <f>IF(O30=1,(X30*(T30-W30))*'Säännöt ja ohjeet'!$B$55+Y30,"")</f>
        <v>6.2552802457070786</v>
      </c>
      <c r="AA30" s="107">
        <f t="shared" si="20"/>
        <v>0</v>
      </c>
      <c r="AB30" s="107">
        <f t="shared" si="21"/>
        <v>9.0050302148286465e-002</v>
      </c>
      <c r="AC30" s="107">
        <f t="shared" si="22"/>
        <v>45.62209151336581</v>
      </c>
      <c r="AD30" s="107">
        <f t="shared" si="23"/>
        <v>2.9444561630061941</v>
      </c>
      <c r="AE30" s="107">
        <f>IF(O30=1,(AC30*(AA30-AB30))*'Säännöt ja ohjeet'!$B$55+AD30,"")</f>
        <v>-5.2721100878245402</v>
      </c>
      <c r="AF30" s="108" t="e">
        <f t="shared" si="24"/>
        <v>#NAME?</v>
      </c>
      <c r="AG30" s="108" t="e">
        <f t="shared" si="25"/>
        <v>#NAME?</v>
      </c>
      <c r="AH30" s="81" t="str">
        <f t="shared" si="26"/>
        <v xml:space="preserve"> </v>
      </c>
      <c r="AI30" s="81"/>
      <c r="AJ30" s="98">
        <f t="shared" si="29"/>
        <v>1116.9454570158143</v>
      </c>
      <c r="AK30" s="98">
        <f t="shared" si="29"/>
        <v>1741.2713273871454</v>
      </c>
      <c r="AL30" s="98">
        <f t="shared" si="29"/>
        <v>2376.7471163601881</v>
      </c>
      <c r="AM30" s="98">
        <f t="shared" si="29"/>
        <v>1465.4466025934048</v>
      </c>
      <c r="AN30" s="98">
        <f t="shared" si="29"/>
        <v>1143.8226716115698</v>
      </c>
      <c r="AO30" s="98">
        <f t="shared" si="29"/>
        <v>1274.8328947819841</v>
      </c>
      <c r="AP30" s="98">
        <f t="shared" si="29"/>
        <v>2249.8426729881276</v>
      </c>
      <c r="AQ30" s="98">
        <f t="shared" si="29"/>
        <v>1569.1536284870647</v>
      </c>
      <c r="AR30" s="98">
        <f t="shared" si="29"/>
        <v>1019.3247498411465</v>
      </c>
      <c r="AS30" s="98">
        <f t="shared" si="29"/>
        <v>2190.646213843967</v>
      </c>
      <c r="AT30" s="98">
        <f t="shared" si="29"/>
        <v>1917.7544818345082</v>
      </c>
      <c r="AU30" s="98">
        <f t="shared" si="29"/>
        <v>2312.7304633540575</v>
      </c>
      <c r="AV30" s="98">
        <f t="shared" si="29"/>
        <v>2160.0358136047953</v>
      </c>
      <c r="AW30" s="98">
        <f t="shared" si="29"/>
        <v>1909</v>
      </c>
      <c r="AX30" s="98">
        <f t="shared" si="29"/>
        <v>900</v>
      </c>
      <c r="AY30" s="98">
        <f t="shared" si="29"/>
        <v>2304</v>
      </c>
      <c r="AZ30" s="98">
        <f t="shared" si="29"/>
        <v>1400</v>
      </c>
      <c r="BA30" s="98">
        <f t="shared" si="29"/>
        <v>2327</v>
      </c>
      <c r="BB30" s="98">
        <f t="shared" si="29"/>
        <v>2171</v>
      </c>
      <c r="BC30" s="98">
        <f t="shared" si="29"/>
        <v>800</v>
      </c>
      <c r="BD30" s="98" t="e">
        <f t="shared" si="29"/>
        <v>#N/A</v>
      </c>
      <c r="BE30" s="98" t="e">
        <f t="shared" si="29"/>
        <v>#N/A</v>
      </c>
      <c r="BF30" s="98" t="e">
        <f t="shared" si="29"/>
        <v>#N/A</v>
      </c>
      <c r="BG30" s="98" t="e">
        <f t="shared" si="29"/>
        <v>#N/A</v>
      </c>
      <c r="BH30" s="98" t="e">
        <f t="shared" si="29"/>
        <v>#N/A</v>
      </c>
      <c r="BI30" s="98" t="e">
        <f t="shared" si="29"/>
        <v>#N/A</v>
      </c>
      <c r="BJ30" s="99">
        <f t="shared" si="4"/>
        <v>1717.4777046851887</v>
      </c>
    </row>
    <row r="31">
      <c r="A31" s="27"/>
      <c r="B31" s="109" t="s">
        <v>32</v>
      </c>
      <c r="C31" s="110" t="s">
        <v>44</v>
      </c>
      <c r="D31" s="110">
        <v>4</v>
      </c>
      <c r="E31" s="110" t="s">
        <v>32</v>
      </c>
      <c r="F31" s="101" t="s">
        <v>100</v>
      </c>
      <c r="G31" s="102">
        <v>45399</v>
      </c>
      <c r="H31" s="103"/>
      <c r="I31" s="103" t="b">
        <f t="shared" si="5"/>
        <v>1</v>
      </c>
      <c r="J31" s="103" t="b">
        <f>IF(IFERROR(MATCH(B31,'Osallistujat ja seuranta'!$C$4:$C$23,0),0)&gt;0,TRUE,FALSE)</f>
        <v>1</v>
      </c>
      <c r="K31" s="103" t="b">
        <f>IF(IFERROR(MATCH(C31,'Osallistujat ja seuranta'!$C$4:$C$23,0),0)&gt;0,TRUE,FALSE)</f>
        <v>1</v>
      </c>
      <c r="L31" s="103" t="b">
        <f t="shared" si="6"/>
        <v>1</v>
      </c>
      <c r="M31" s="103" t="b">
        <f t="shared" si="7"/>
        <v>1</v>
      </c>
      <c r="N31" s="103" t="b">
        <f t="shared" si="8"/>
        <v>1</v>
      </c>
      <c r="O31" s="104">
        <f t="shared" si="9"/>
        <v>1</v>
      </c>
      <c r="P31" s="105">
        <f t="shared" si="10"/>
        <v>1741.2713273871454</v>
      </c>
      <c r="Q31" s="105">
        <f t="shared" si="11"/>
        <v>1019.3247498411465</v>
      </c>
      <c r="R31" s="105">
        <f t="shared" si="12"/>
        <v>371.94657754599893</v>
      </c>
      <c r="S31" s="105">
        <f t="shared" si="13"/>
        <v>1369.3247498411465</v>
      </c>
      <c r="T31" s="104">
        <f t="shared" si="14"/>
        <v>1</v>
      </c>
      <c r="U31" s="104">
        <f t="shared" si="15"/>
        <v>-51.461380701746343</v>
      </c>
      <c r="V31" s="104">
        <f t="shared" si="16"/>
        <v>-52.959375638799919</v>
      </c>
      <c r="W31" s="106">
        <f t="shared" si="17"/>
        <v>0.81727523772712585</v>
      </c>
      <c r="X31" s="107">
        <f t="shared" si="18"/>
        <v>26.71682500057533</v>
      </c>
      <c r="Y31" s="107">
        <f t="shared" si="19"/>
        <v>1.3970068935427269</v>
      </c>
      <c r="Z31" s="107">
        <f>IF(O31=1,(X31*(T31-W31))*'Säännöt ja ohjeet'!$B$55+Y31,"")</f>
        <v>11.160657887374944</v>
      </c>
      <c r="AA31" s="107">
        <f t="shared" si="20"/>
        <v>0</v>
      </c>
      <c r="AB31" s="107">
        <f t="shared" si="21"/>
        <v>0.18272476227287415</v>
      </c>
      <c r="AC31" s="107">
        <f t="shared" si="22"/>
        <v>49.119453513890853</v>
      </c>
      <c r="AD31" s="107">
        <f t="shared" si="23"/>
        <v>3.201688147714993</v>
      </c>
      <c r="AE31" s="107">
        <f>IF(O31=1,(AC31*(AA31-AB31))*'Säännöt ja ohjeet'!$B$55+AD31,"")</f>
        <v>-14.748992784883406</v>
      </c>
      <c r="AF31" s="108" t="e">
        <f t="shared" si="24"/>
        <v>#NAME?</v>
      </c>
      <c r="AG31" s="108" t="e">
        <f t="shared" si="25"/>
        <v>#NAME?</v>
      </c>
      <c r="AH31" s="81" t="str">
        <f t="shared" si="26"/>
        <v xml:space="preserve"> </v>
      </c>
      <c r="AI31" s="81"/>
      <c r="AJ31" s="98">
        <f t="shared" si="29"/>
        <v>1116.9454570158143</v>
      </c>
      <c r="AK31" s="98">
        <f t="shared" si="29"/>
        <v>1752.4319852745205</v>
      </c>
      <c r="AL31" s="98">
        <f t="shared" si="29"/>
        <v>2376.7471163601881</v>
      </c>
      <c r="AM31" s="98">
        <f t="shared" si="29"/>
        <v>1465.4466025934048</v>
      </c>
      <c r="AN31" s="98">
        <f t="shared" si="29"/>
        <v>1143.8226716115698</v>
      </c>
      <c r="AO31" s="98">
        <f t="shared" si="29"/>
        <v>1274.8328947819841</v>
      </c>
      <c r="AP31" s="98">
        <f t="shared" si="29"/>
        <v>2249.8426729881276</v>
      </c>
      <c r="AQ31" s="98">
        <f t="shared" si="29"/>
        <v>1569.1536284870647</v>
      </c>
      <c r="AR31" s="98">
        <f t="shared" si="29"/>
        <v>1004.5757570562631</v>
      </c>
      <c r="AS31" s="98">
        <f t="shared" si="29"/>
        <v>2190.646213843967</v>
      </c>
      <c r="AT31" s="98">
        <f t="shared" si="29"/>
        <v>1917.7544818345082</v>
      </c>
      <c r="AU31" s="98">
        <f t="shared" si="29"/>
        <v>2312.7304633540575</v>
      </c>
      <c r="AV31" s="98">
        <f t="shared" si="29"/>
        <v>2160.0358136047953</v>
      </c>
      <c r="AW31" s="98">
        <f t="shared" si="29"/>
        <v>1909</v>
      </c>
      <c r="AX31" s="98">
        <f t="shared" si="29"/>
        <v>900</v>
      </c>
      <c r="AY31" s="98">
        <f t="shared" si="29"/>
        <v>2304</v>
      </c>
      <c r="AZ31" s="98">
        <f t="shared" si="29"/>
        <v>1400</v>
      </c>
      <c r="BA31" s="98">
        <f t="shared" si="29"/>
        <v>2327</v>
      </c>
      <c r="BB31" s="98">
        <f t="shared" si="29"/>
        <v>2171</v>
      </c>
      <c r="BC31" s="98">
        <f t="shared" si="29"/>
        <v>800</v>
      </c>
      <c r="BD31" s="98" t="e">
        <f t="shared" si="29"/>
        <v>#N/A</v>
      </c>
      <c r="BE31" s="98" t="e">
        <f t="shared" si="29"/>
        <v>#N/A</v>
      </c>
      <c r="BF31" s="98" t="e">
        <f t="shared" si="29"/>
        <v>#N/A</v>
      </c>
      <c r="BG31" s="98" t="e">
        <f t="shared" si="29"/>
        <v>#N/A</v>
      </c>
      <c r="BH31" s="98" t="e">
        <f t="shared" si="29"/>
        <v>#N/A</v>
      </c>
      <c r="BI31" s="98" t="e">
        <f t="shared" si="29"/>
        <v>#N/A</v>
      </c>
      <c r="BJ31" s="99">
        <f t="shared" si="4"/>
        <v>1717.2982879403135</v>
      </c>
    </row>
    <row r="32">
      <c r="A32" s="27"/>
      <c r="B32" s="109" t="s">
        <v>52</v>
      </c>
      <c r="C32" s="110" t="s">
        <v>30</v>
      </c>
      <c r="D32" s="110">
        <v>4</v>
      </c>
      <c r="E32" s="110" t="s">
        <v>52</v>
      </c>
      <c r="F32" s="101" t="s">
        <v>100</v>
      </c>
      <c r="G32" s="111">
        <v>45403</v>
      </c>
      <c r="H32" s="103"/>
      <c r="I32" s="103" t="b">
        <f t="shared" si="5"/>
        <v>1</v>
      </c>
      <c r="J32" s="103" t="b">
        <f>IF(IFERROR(MATCH(B32,'Osallistujat ja seuranta'!$C$4:$C$23,0),0)&gt;0,TRUE,FALSE)</f>
        <v>1</v>
      </c>
      <c r="K32" s="103" t="b">
        <f>IF(IFERROR(MATCH(C32,'Osallistujat ja seuranta'!$C$4:$C$23,0),0)&gt;0,TRUE,FALSE)</f>
        <v>1</v>
      </c>
      <c r="L32" s="103" t="b">
        <f t="shared" si="6"/>
        <v>1</v>
      </c>
      <c r="M32" s="103" t="b">
        <f t="shared" si="7"/>
        <v>1</v>
      </c>
      <c r="N32" s="103" t="b">
        <f t="shared" si="8"/>
        <v>1</v>
      </c>
      <c r="O32" s="104">
        <f t="shared" si="9"/>
        <v>1</v>
      </c>
      <c r="P32" s="105">
        <f t="shared" si="10"/>
        <v>1909</v>
      </c>
      <c r="Q32" s="105">
        <f t="shared" si="11"/>
        <v>1116.9454570158143</v>
      </c>
      <c r="R32" s="105">
        <f t="shared" si="12"/>
        <v>442.05454298418567</v>
      </c>
      <c r="S32" s="105">
        <f t="shared" si="13"/>
        <v>1466.9454570158143</v>
      </c>
      <c r="T32" s="104">
        <f t="shared" si="14"/>
        <v>1</v>
      </c>
      <c r="U32" s="104">
        <f t="shared" si="15"/>
        <v>-50.664447343464104</v>
      </c>
      <c r="V32" s="104">
        <f t="shared" si="16"/>
        <v>-52.596173024680965</v>
      </c>
      <c r="W32" s="106">
        <f t="shared" si="17"/>
        <v>0.87344030368253167</v>
      </c>
      <c r="X32" s="107">
        <f t="shared" si="18"/>
        <v>22.267702730405667</v>
      </c>
      <c r="Y32" s="107">
        <f t="shared" si="19"/>
        <v>0.97900239279429369</v>
      </c>
      <c r="Z32" s="107">
        <f>IF(O32=1,(X32*(T32-W32))*'Säännöt ja ohjeet'!$B$55+Y32,"")</f>
        <v>6.6153897832898965</v>
      </c>
      <c r="AA32" s="107">
        <f t="shared" si="20"/>
        <v>0</v>
      </c>
      <c r="AB32" s="107">
        <f t="shared" si="21"/>
        <v>0.12655969631746833</v>
      </c>
      <c r="AC32" s="107">
        <f t="shared" si="22"/>
        <v>45.798931448907574</v>
      </c>
      <c r="AD32" s="107">
        <f t="shared" si="23"/>
        <v>2.9576364330748044</v>
      </c>
      <c r="AE32" s="107">
        <f>IF(O32=1,(AC32*(AA32-AB32))*'Säännöt ja ohjeet'!$B$55+AD32,"")</f>
        <v>-8.6349612786017786</v>
      </c>
      <c r="AF32" s="108" t="e">
        <f t="shared" si="24"/>
        <v>#NAME?</v>
      </c>
      <c r="AG32" s="108" t="e">
        <f t="shared" si="25"/>
        <v>#NAME?</v>
      </c>
      <c r="AH32" s="81" t="str">
        <f t="shared" si="26"/>
        <v xml:space="preserve"> </v>
      </c>
      <c r="AI32" s="81"/>
      <c r="AJ32" s="98">
        <f t="shared" si="29"/>
        <v>1108.3104957372125</v>
      </c>
      <c r="AK32" s="98">
        <f t="shared" si="29"/>
        <v>1752.4319852745205</v>
      </c>
      <c r="AL32" s="98">
        <f t="shared" si="29"/>
        <v>2376.7471163601881</v>
      </c>
      <c r="AM32" s="98">
        <f t="shared" si="29"/>
        <v>1465.4466025934048</v>
      </c>
      <c r="AN32" s="98">
        <f t="shared" si="29"/>
        <v>1143.8226716115698</v>
      </c>
      <c r="AO32" s="98">
        <f t="shared" si="29"/>
        <v>1274.8328947819841</v>
      </c>
      <c r="AP32" s="98">
        <f t="shared" si="29"/>
        <v>2249.8426729881276</v>
      </c>
      <c r="AQ32" s="98">
        <f t="shared" si="29"/>
        <v>1569.1536284870647</v>
      </c>
      <c r="AR32" s="98">
        <f t="shared" si="29"/>
        <v>1004.5757570562631</v>
      </c>
      <c r="AS32" s="98">
        <f t="shared" si="29"/>
        <v>2190.646213843967</v>
      </c>
      <c r="AT32" s="98">
        <f t="shared" si="29"/>
        <v>1917.7544818345082</v>
      </c>
      <c r="AU32" s="98">
        <f t="shared" si="29"/>
        <v>2312.7304633540575</v>
      </c>
      <c r="AV32" s="98">
        <f t="shared" si="29"/>
        <v>2160.0358136047953</v>
      </c>
      <c r="AW32" s="98">
        <f t="shared" si="29"/>
        <v>1915.6153897832899</v>
      </c>
      <c r="AX32" s="98">
        <f t="shared" si="29"/>
        <v>900</v>
      </c>
      <c r="AY32" s="98">
        <f t="shared" si="29"/>
        <v>2304</v>
      </c>
      <c r="AZ32" s="98">
        <f t="shared" si="29"/>
        <v>1400</v>
      </c>
      <c r="BA32" s="98">
        <f t="shared" si="29"/>
        <v>2327</v>
      </c>
      <c r="BB32" s="98">
        <f t="shared" si="29"/>
        <v>2171</v>
      </c>
      <c r="BC32" s="98">
        <f t="shared" si="29"/>
        <v>800</v>
      </c>
      <c r="BD32" s="98" t="e">
        <f t="shared" si="29"/>
        <v>#N/A</v>
      </c>
      <c r="BE32" s="98" t="e">
        <f t="shared" si="29"/>
        <v>#N/A</v>
      </c>
      <c r="BF32" s="98" t="e">
        <f t="shared" si="29"/>
        <v>#N/A</v>
      </c>
      <c r="BG32" s="98" t="e">
        <f t="shared" si="29"/>
        <v>#N/A</v>
      </c>
      <c r="BH32" s="98" t="e">
        <f t="shared" si="29"/>
        <v>#N/A</v>
      </c>
      <c r="BI32" s="98" t="e">
        <f t="shared" si="29"/>
        <v>#N/A</v>
      </c>
      <c r="BJ32" s="99">
        <f t="shared" si="4"/>
        <v>1717.1973093655477</v>
      </c>
    </row>
    <row r="33">
      <c r="A33" s="27"/>
      <c r="B33" s="109" t="s">
        <v>42</v>
      </c>
      <c r="C33" s="110" t="s">
        <v>9</v>
      </c>
      <c r="D33" s="110">
        <v>3</v>
      </c>
      <c r="E33" s="110" t="s">
        <v>42</v>
      </c>
      <c r="F33" s="101" t="s">
        <v>100</v>
      </c>
      <c r="G33" s="111">
        <v>45403</v>
      </c>
      <c r="H33" s="103"/>
      <c r="I33" s="103" t="b">
        <f t="shared" si="5"/>
        <v>1</v>
      </c>
      <c r="J33" s="103" t="b">
        <f>IF(IFERROR(MATCH(B33,'Osallistujat ja seuranta'!$C$4:$C$23,0),0)&gt;0,TRUE,FALSE)</f>
        <v>1</v>
      </c>
      <c r="K33" s="103" t="b">
        <f>IF(IFERROR(MATCH(C33,'Osallistujat ja seuranta'!$C$4:$C$23,0),0)&gt;0,TRUE,FALSE)</f>
        <v>1</v>
      </c>
      <c r="L33" s="103" t="b">
        <f t="shared" si="6"/>
        <v>1</v>
      </c>
      <c r="M33" s="103" t="b">
        <f t="shared" si="7"/>
        <v>1</v>
      </c>
      <c r="N33" s="103" t="b">
        <f t="shared" si="8"/>
        <v>1</v>
      </c>
      <c r="O33" s="104">
        <f t="shared" si="9"/>
        <v>1</v>
      </c>
      <c r="P33" s="105">
        <f t="shared" si="10"/>
        <v>1569.1536284870647</v>
      </c>
      <c r="Q33" s="105">
        <f t="shared" si="11"/>
        <v>1143.8226716115698</v>
      </c>
      <c r="R33" s="105">
        <f t="shared" si="12"/>
        <v>175.33095687549485</v>
      </c>
      <c r="S33" s="105">
        <f t="shared" si="13"/>
        <v>1393.8226716115698</v>
      </c>
      <c r="T33" s="104">
        <f t="shared" si="14"/>
        <v>1</v>
      </c>
      <c r="U33" s="104">
        <f t="shared" si="15"/>
        <v>-52.194560599616587</v>
      </c>
      <c r="V33" s="104">
        <f t="shared" si="16"/>
        <v>-52.869985817714813</v>
      </c>
      <c r="W33" s="106">
        <f t="shared" si="17"/>
        <v>0.66271688986122368</v>
      </c>
      <c r="X33" s="107">
        <f t="shared" si="18"/>
        <v>31.591165017135474</v>
      </c>
      <c r="Y33" s="107">
        <f t="shared" si="19"/>
        <v>1.8271374801466298</v>
      </c>
      <c r="Z33" s="107">
        <f>IF(O33=1,(X33*(T33-W33))*'Säännöt ja ohjeet'!$B$55+Y33,"")</f>
        <v>23.137470259920153</v>
      </c>
      <c r="AA33" s="107">
        <f t="shared" si="20"/>
        <v>0</v>
      </c>
      <c r="AB33" s="107">
        <f t="shared" si="21"/>
        <v>0.33728311013877632</v>
      </c>
      <c r="AC33" s="107">
        <f t="shared" si="22"/>
        <v>44.900085430030472</v>
      </c>
      <c r="AD33" s="107">
        <f t="shared" si="23"/>
        <v>2.8904434267774799</v>
      </c>
      <c r="AE33" s="107">
        <f>IF(O33=1,(AC33*(AA33-AB33))*'Säännöt ja ohjeet'!$B$55+AD33,"")</f>
        <v>-27.397637491897388</v>
      </c>
      <c r="AF33" s="108" t="e">
        <f t="shared" si="24"/>
        <v>#NAME?</v>
      </c>
      <c r="AG33" s="108" t="e">
        <f t="shared" si="25"/>
        <v>#NAME?</v>
      </c>
      <c r="AH33" s="81" t="str">
        <f t="shared" si="26"/>
        <v xml:space="preserve"> </v>
      </c>
      <c r="AI33" s="81"/>
      <c r="AJ33" s="98">
        <f t="shared" si="29"/>
        <v>1108.3104957372125</v>
      </c>
      <c r="AK33" s="98">
        <f t="shared" si="29"/>
        <v>1752.4319852745205</v>
      </c>
      <c r="AL33" s="98">
        <f t="shared" si="29"/>
        <v>2376.7471163601881</v>
      </c>
      <c r="AM33" s="98">
        <f t="shared" si="29"/>
        <v>1465.4466025934048</v>
      </c>
      <c r="AN33" s="98">
        <f t="shared" si="29"/>
        <v>1116.4250341196725</v>
      </c>
      <c r="AO33" s="98">
        <f t="shared" si="29"/>
        <v>1274.8328947819841</v>
      </c>
      <c r="AP33" s="98">
        <f t="shared" si="29"/>
        <v>2249.8426729881276</v>
      </c>
      <c r="AQ33" s="98">
        <f t="shared" si="29"/>
        <v>1592.2910987469847</v>
      </c>
      <c r="AR33" s="98">
        <f t="shared" si="29"/>
        <v>1004.5757570562631</v>
      </c>
      <c r="AS33" s="98">
        <f t="shared" si="29"/>
        <v>2190.646213843967</v>
      </c>
      <c r="AT33" s="98">
        <f t="shared" si="29"/>
        <v>1917.7544818345082</v>
      </c>
      <c r="AU33" s="98">
        <f t="shared" si="29"/>
        <v>2312.7304633540575</v>
      </c>
      <c r="AV33" s="98">
        <f t="shared" si="29"/>
        <v>2160.0358136047953</v>
      </c>
      <c r="AW33" s="98">
        <f t="shared" si="29"/>
        <v>1915.6153897832899</v>
      </c>
      <c r="AX33" s="98">
        <f t="shared" si="29"/>
        <v>900</v>
      </c>
      <c r="AY33" s="98">
        <f t="shared" si="29"/>
        <v>2304</v>
      </c>
      <c r="AZ33" s="98">
        <f t="shared" si="29"/>
        <v>1400</v>
      </c>
      <c r="BA33" s="98">
        <f t="shared" si="29"/>
        <v>2327</v>
      </c>
      <c r="BB33" s="98">
        <f t="shared" si="29"/>
        <v>2171</v>
      </c>
      <c r="BC33" s="98">
        <f t="shared" si="29"/>
        <v>800</v>
      </c>
      <c r="BD33" s="98" t="e">
        <f t="shared" si="29"/>
        <v>#N/A</v>
      </c>
      <c r="BE33" s="98" t="e">
        <f t="shared" si="29"/>
        <v>#N/A</v>
      </c>
      <c r="BF33" s="98" t="e">
        <f t="shared" si="29"/>
        <v>#N/A</v>
      </c>
      <c r="BG33" s="98" t="e">
        <f t="shared" si="29"/>
        <v>#N/A</v>
      </c>
      <c r="BH33" s="98" t="e">
        <f t="shared" si="29"/>
        <v>#N/A</v>
      </c>
      <c r="BI33" s="98" t="e">
        <f t="shared" si="29"/>
        <v>#N/A</v>
      </c>
      <c r="BJ33" s="99">
        <f t="shared" si="4"/>
        <v>1716.984301003949</v>
      </c>
    </row>
    <row r="34">
      <c r="A34" s="27"/>
      <c r="B34" s="109" t="s">
        <v>44</v>
      </c>
      <c r="C34" s="110" t="s">
        <v>53</v>
      </c>
      <c r="D34" s="110">
        <v>0</v>
      </c>
      <c r="E34" s="110" t="s">
        <v>53</v>
      </c>
      <c r="F34" s="101" t="s">
        <v>100</v>
      </c>
      <c r="G34" s="102">
        <v>45405</v>
      </c>
      <c r="H34" s="103"/>
      <c r="I34" s="103" t="b">
        <f t="shared" si="5"/>
        <v>1</v>
      </c>
      <c r="J34" s="103" t="b">
        <f>IF(IFERROR(MATCH(B34,'Osallistujat ja seuranta'!$C$4:$C$23,0),0)&gt;0,TRUE,FALSE)</f>
        <v>1</v>
      </c>
      <c r="K34" s="103" t="b">
        <f>IF(IFERROR(MATCH(C34,'Osallistujat ja seuranta'!$C$4:$C$23,0),0)&gt;0,TRUE,FALSE)</f>
        <v>1</v>
      </c>
      <c r="L34" s="103" t="b">
        <f t="shared" si="6"/>
        <v>1</v>
      </c>
      <c r="M34" s="103" t="b">
        <f t="shared" si="7"/>
        <v>1</v>
      </c>
      <c r="N34" s="103" t="b">
        <f t="shared" si="8"/>
        <v>1</v>
      </c>
      <c r="O34" s="104">
        <f t="shared" si="9"/>
        <v>1</v>
      </c>
      <c r="P34" s="105">
        <f t="shared" si="10"/>
        <v>1004.5757570562631</v>
      </c>
      <c r="Q34" s="105">
        <f t="shared" si="11"/>
        <v>900</v>
      </c>
      <c r="R34" s="105">
        <f t="shared" si="12"/>
        <v>104.57575705626311</v>
      </c>
      <c r="S34" s="105">
        <f t="shared" si="13"/>
        <v>900</v>
      </c>
      <c r="T34" s="104">
        <f t="shared" si="14"/>
        <v>0</v>
      </c>
      <c r="U34" s="104">
        <f t="shared" si="15"/>
        <v>-54.170710725069277</v>
      </c>
      <c r="V34" s="104">
        <f t="shared" si="16"/>
        <v>-54.482568114352262</v>
      </c>
      <c r="W34" s="106">
        <f t="shared" si="17"/>
        <v>0.57733856392233618</v>
      </c>
      <c r="X34" s="107">
        <f t="shared" si="18"/>
        <v>49.628682891001091</v>
      </c>
      <c r="Y34" s="107">
        <f t="shared" si="19"/>
        <v>3.2385606259196416</v>
      </c>
      <c r="Z34" s="107">
        <f>IF(O34=1,(X34*(T34-W34))*'Säännöt ja ohjeet'!$B$55+Y34,"")</f>
        <v>-54.06654439337553</v>
      </c>
      <c r="AA34" s="107">
        <f t="shared" si="20"/>
        <v>1</v>
      </c>
      <c r="AB34" s="107">
        <f t="shared" si="21"/>
        <v>0.42266143607766382</v>
      </c>
      <c r="AC34" s="107">
        <f t="shared" si="22"/>
        <v>53.295432838150091</v>
      </c>
      <c r="AD34" s="107">
        <f t="shared" si="23"/>
        <v>3.5000000050219979</v>
      </c>
      <c r="AE34" s="107">
        <f>IF(O34=1,(AC34*(AA34-AB34))*'Säännöt ja ohjeet'!$B$55+AD34,"")</f>
        <v>65.039017321815777</v>
      </c>
      <c r="AF34" s="108" t="e">
        <f t="shared" si="24"/>
        <v>#NAME?</v>
      </c>
      <c r="AG34" s="108" t="e">
        <f t="shared" si="25"/>
        <v>#NAME?</v>
      </c>
      <c r="AH34" s="81" t="str">
        <f t="shared" si="26"/>
        <v xml:space="preserve"> </v>
      </c>
      <c r="AI34" s="81"/>
      <c r="AJ34" s="98">
        <f t="shared" si="29"/>
        <v>1108.3104957372125</v>
      </c>
      <c r="AK34" s="98">
        <f t="shared" si="29"/>
        <v>1752.4319852745205</v>
      </c>
      <c r="AL34" s="98">
        <f t="shared" si="29"/>
        <v>2376.7471163601881</v>
      </c>
      <c r="AM34" s="98">
        <f t="shared" si="29"/>
        <v>1465.4466025934048</v>
      </c>
      <c r="AN34" s="98">
        <f t="shared" si="29"/>
        <v>1116.4250341196725</v>
      </c>
      <c r="AO34" s="98">
        <f t="shared" si="29"/>
        <v>1274.8328947819841</v>
      </c>
      <c r="AP34" s="98">
        <f t="shared" si="29"/>
        <v>2249.8426729881276</v>
      </c>
      <c r="AQ34" s="98">
        <f t="shared" si="29"/>
        <v>1592.2910987469847</v>
      </c>
      <c r="AR34" s="98">
        <f t="shared" si="29"/>
        <v>950.50921266288753</v>
      </c>
      <c r="AS34" s="98">
        <f t="shared" si="29"/>
        <v>2190.646213843967</v>
      </c>
      <c r="AT34" s="98">
        <f t="shared" si="29"/>
        <v>1917.7544818345082</v>
      </c>
      <c r="AU34" s="98">
        <f t="shared" si="29"/>
        <v>2312.7304633540575</v>
      </c>
      <c r="AV34" s="98">
        <f t="shared" si="29"/>
        <v>2160.0358136047953</v>
      </c>
      <c r="AW34" s="98">
        <f t="shared" si="29"/>
        <v>1915.6153897832899</v>
      </c>
      <c r="AX34" s="98">
        <f t="shared" si="29"/>
        <v>965.03901732181578</v>
      </c>
      <c r="AY34" s="98">
        <f t="shared" si="29"/>
        <v>2304</v>
      </c>
      <c r="AZ34" s="98">
        <f t="shared" si="29"/>
        <v>1400</v>
      </c>
      <c r="BA34" s="98">
        <f t="shared" si="29"/>
        <v>2327</v>
      </c>
      <c r="BB34" s="98">
        <f t="shared" si="29"/>
        <v>2171</v>
      </c>
      <c r="BC34" s="98">
        <f t="shared" si="29"/>
        <v>800</v>
      </c>
      <c r="BD34" s="98" t="e">
        <f t="shared" si="29"/>
        <v>#N/A</v>
      </c>
      <c r="BE34" s="98" t="e">
        <f t="shared" si="29"/>
        <v>#N/A</v>
      </c>
      <c r="BF34" s="98" t="e">
        <f t="shared" si="29"/>
        <v>#N/A</v>
      </c>
      <c r="BG34" s="98" t="e">
        <f t="shared" si="29"/>
        <v>#N/A</v>
      </c>
      <c r="BH34" s="98" t="e">
        <f t="shared" si="29"/>
        <v>#N/A</v>
      </c>
      <c r="BI34" s="98" t="e">
        <f t="shared" si="29"/>
        <v>#N/A</v>
      </c>
      <c r="BJ34" s="99">
        <f t="shared" si="4"/>
        <v>1717.5329246503709</v>
      </c>
    </row>
    <row r="35">
      <c r="A35" s="27"/>
      <c r="B35" s="109" t="s">
        <v>32</v>
      </c>
      <c r="C35" s="110" t="s">
        <v>30</v>
      </c>
      <c r="D35" s="110">
        <v>6</v>
      </c>
      <c r="E35" s="110" t="s">
        <v>30</v>
      </c>
      <c r="F35" s="101" t="s">
        <v>100</v>
      </c>
      <c r="G35" s="102">
        <v>45405</v>
      </c>
      <c r="H35" s="103"/>
      <c r="I35" s="103" t="b">
        <f t="shared" si="5"/>
        <v>1</v>
      </c>
      <c r="J35" s="103" t="b">
        <f>IF(IFERROR(MATCH(B35,'Osallistujat ja seuranta'!$C$4:$C$23,0),0)&gt;0,TRUE,FALSE)</f>
        <v>1</v>
      </c>
      <c r="K35" s="103" t="b">
        <f>IF(IFERROR(MATCH(C35,'Osallistujat ja seuranta'!$C$4:$C$23,0),0)&gt;0,TRUE,FALSE)</f>
        <v>1</v>
      </c>
      <c r="L35" s="103" t="b">
        <f t="shared" si="6"/>
        <v>1</v>
      </c>
      <c r="M35" s="103" t="b">
        <f t="shared" si="7"/>
        <v>1</v>
      </c>
      <c r="N35" s="103" t="b">
        <f t="shared" si="8"/>
        <v>1</v>
      </c>
      <c r="O35" s="104">
        <f t="shared" si="9"/>
        <v>1</v>
      </c>
      <c r="P35" s="105">
        <f t="shared" si="10"/>
        <v>1752.4319852745205</v>
      </c>
      <c r="Q35" s="105">
        <f t="shared" si="11"/>
        <v>1108.3104957372125</v>
      </c>
      <c r="R35" s="105">
        <f t="shared" si="12"/>
        <v>94.12148953730798</v>
      </c>
      <c r="S35" s="105">
        <f t="shared" si="13"/>
        <v>1658.3104957372125</v>
      </c>
      <c r="T35" s="104">
        <f t="shared" si="14"/>
        <v>0</v>
      </c>
      <c r="U35" s="104">
        <f t="shared" si="15"/>
        <v>-51.411079684651796</v>
      </c>
      <c r="V35" s="104">
        <f t="shared" si="16"/>
        <v>-51.824368232471684</v>
      </c>
      <c r="W35" s="106">
        <f t="shared" si="17"/>
        <v>0.60187614816828872</v>
      </c>
      <c r="X35" s="107">
        <f t="shared" si="18"/>
        <v>26.411410731379281</v>
      </c>
      <c r="Y35" s="107">
        <f t="shared" si="19"/>
        <v>1.369132961837259</v>
      </c>
      <c r="Z35" s="107">
        <f>IF(O35=1,(X35*(T35-W35))*'Säännöt ja ohjeet'!$B$55+Y35,"")</f>
        <v>-30.423663355549074</v>
      </c>
      <c r="AA35" s="107">
        <f t="shared" si="20"/>
        <v>1</v>
      </c>
      <c r="AB35" s="107">
        <f t="shared" si="21"/>
        <v>0.39812385183171128</v>
      </c>
      <c r="AC35" s="107">
        <f t="shared" si="22"/>
        <v>46.089123764696907</v>
      </c>
      <c r="AD35" s="107">
        <f t="shared" si="23"/>
        <v>2.9792238285347636</v>
      </c>
      <c r="AE35" s="107">
        <f>IF(O35=1,(AC35*(AA35-AB35))*'Säännöt ja ohjeet'!$B$55+AD35,"")</f>
        <v>58.45911239642939</v>
      </c>
      <c r="AF35" s="108" t="e">
        <f t="shared" si="24"/>
        <v>#NAME?</v>
      </c>
      <c r="AG35" s="108" t="e">
        <f t="shared" si="25"/>
        <v>#NAME?</v>
      </c>
      <c r="AH35" s="81" t="str">
        <f t="shared" si="26"/>
        <v xml:space="preserve"> </v>
      </c>
      <c r="AI35" s="81"/>
      <c r="AJ35" s="98">
        <f t="shared" si="29"/>
        <v>1166.7696081336419</v>
      </c>
      <c r="AK35" s="98">
        <f t="shared" si="29"/>
        <v>1722.0083219189714</v>
      </c>
      <c r="AL35" s="98">
        <f t="shared" si="29"/>
        <v>2376.7471163601881</v>
      </c>
      <c r="AM35" s="98">
        <f t="shared" si="29"/>
        <v>1465.4466025934048</v>
      </c>
      <c r="AN35" s="98">
        <f t="shared" si="29"/>
        <v>1116.4250341196725</v>
      </c>
      <c r="AO35" s="98">
        <f t="shared" si="29"/>
        <v>1274.8328947819841</v>
      </c>
      <c r="AP35" s="98">
        <f t="shared" si="29"/>
        <v>2249.8426729881276</v>
      </c>
      <c r="AQ35" s="98">
        <f t="shared" si="29"/>
        <v>1592.2910987469847</v>
      </c>
      <c r="AR35" s="98">
        <f t="shared" si="29"/>
        <v>950.50921266288753</v>
      </c>
      <c r="AS35" s="98">
        <f t="shared" si="29"/>
        <v>2190.646213843967</v>
      </c>
      <c r="AT35" s="98">
        <f t="shared" si="29"/>
        <v>1917.7544818345082</v>
      </c>
      <c r="AU35" s="98">
        <f t="shared" si="29"/>
        <v>2312.7304633540575</v>
      </c>
      <c r="AV35" s="98">
        <f t="shared" si="29"/>
        <v>2160.0358136047953</v>
      </c>
      <c r="AW35" s="98">
        <f t="shared" si="29"/>
        <v>1915.6153897832899</v>
      </c>
      <c r="AX35" s="98">
        <f t="shared" si="29"/>
        <v>965.03901732181578</v>
      </c>
      <c r="AY35" s="98">
        <f t="shared" si="29"/>
        <v>2304</v>
      </c>
      <c r="AZ35" s="98">
        <f t="shared" si="29"/>
        <v>1400</v>
      </c>
      <c r="BA35" s="98">
        <f t="shared" si="29"/>
        <v>2327</v>
      </c>
      <c r="BB35" s="98">
        <f t="shared" si="29"/>
        <v>2171</v>
      </c>
      <c r="BC35" s="98">
        <f t="shared" si="29"/>
        <v>800</v>
      </c>
      <c r="BD35" s="98" t="e">
        <f t="shared" si="29"/>
        <v>#N/A</v>
      </c>
      <c r="BE35" s="98" t="e">
        <f t="shared" si="29"/>
        <v>#N/A</v>
      </c>
      <c r="BF35" s="98" t="e">
        <f t="shared" si="29"/>
        <v>#N/A</v>
      </c>
      <c r="BG35" s="98" t="e">
        <f t="shared" si="29"/>
        <v>#N/A</v>
      </c>
      <c r="BH35" s="98" t="e">
        <f t="shared" si="29"/>
        <v>#N/A</v>
      </c>
      <c r="BI35" s="98" t="e">
        <f t="shared" si="29"/>
        <v>#N/A</v>
      </c>
      <c r="BJ35" s="99">
        <f t="shared" si="4"/>
        <v>1718.9346971024147</v>
      </c>
    </row>
    <row r="36">
      <c r="A36" s="27"/>
      <c r="B36" s="109" t="s">
        <v>38</v>
      </c>
      <c r="C36" s="110" t="s">
        <v>30</v>
      </c>
      <c r="D36" s="110">
        <v>0</v>
      </c>
      <c r="E36" s="110" t="s">
        <v>38</v>
      </c>
      <c r="F36" s="101" t="s">
        <v>100</v>
      </c>
      <c r="G36" s="102">
        <v>45405</v>
      </c>
      <c r="H36" s="103"/>
      <c r="I36" s="103" t="b">
        <f t="shared" si="5"/>
        <v>1</v>
      </c>
      <c r="J36" s="103" t="b">
        <f>IF(IFERROR(MATCH(B36,'Osallistujat ja seuranta'!$C$4:$C$23,0),0)&gt;0,TRUE,FALSE)</f>
        <v>1</v>
      </c>
      <c r="K36" s="103" t="b">
        <f>IF(IFERROR(MATCH(C36,'Osallistujat ja seuranta'!$C$4:$C$23,0),0)&gt;0,TRUE,FALSE)</f>
        <v>1</v>
      </c>
      <c r="L36" s="103" t="b">
        <f t="shared" si="6"/>
        <v>1</v>
      </c>
      <c r="M36" s="103" t="b">
        <f t="shared" si="7"/>
        <v>1</v>
      </c>
      <c r="N36" s="103" t="b">
        <f t="shared" si="8"/>
        <v>1</v>
      </c>
      <c r="O36" s="104">
        <f t="shared" si="9"/>
        <v>1</v>
      </c>
      <c r="P36" s="105">
        <f t="shared" si="10"/>
        <v>1274.8328947819841</v>
      </c>
      <c r="Q36" s="105">
        <f t="shared" si="11"/>
        <v>1166.7696081336419</v>
      </c>
      <c r="R36" s="105">
        <f t="shared" si="12"/>
        <v>108.06328664834223</v>
      </c>
      <c r="S36" s="105">
        <f t="shared" si="13"/>
        <v>1166.7696081336419</v>
      </c>
      <c r="T36" s="104">
        <f t="shared" si="14"/>
        <v>1</v>
      </c>
      <c r="U36" s="104">
        <f t="shared" si="15"/>
        <v>-53.293852480618945</v>
      </c>
      <c r="V36" s="104">
        <f t="shared" si="16"/>
        <v>-53.657749079919292</v>
      </c>
      <c r="W36" s="106">
        <f t="shared" si="17"/>
        <v>0.58998336252275285</v>
      </c>
      <c r="X36" s="107">
        <f t="shared" si="18"/>
        <v>40.615274257379731</v>
      </c>
      <c r="Y36" s="107">
        <f t="shared" si="19"/>
        <v>2.5629183072020072</v>
      </c>
      <c r="Z36" s="107">
        <f>IF(O36=1,(X36*(T36-W36))*'Säännöt ja ohjeet'!$B$55+Y36,"")</f>
        <v>35.868794669656069</v>
      </c>
      <c r="AA36" s="107">
        <f t="shared" si="20"/>
        <v>0</v>
      </c>
      <c r="AB36" s="107">
        <f t="shared" si="21"/>
        <v>0.41001663747724715</v>
      </c>
      <c r="AC36" s="107">
        <f t="shared" si="22"/>
        <v>44.137977278716107</v>
      </c>
      <c r="AD36" s="107">
        <f t="shared" si="23"/>
        <v>2.8330761206218797</v>
      </c>
      <c r="AE36" s="107">
        <f>IF(O36=1,(AC36*(AA36-AB36))*'Säännöt ja ohjeet'!$B$55+AD36,"")</f>
        <v>-33.361533937110742</v>
      </c>
      <c r="AF36" s="108" t="e">
        <f t="shared" si="24"/>
        <v>#NAME?</v>
      </c>
      <c r="AG36" s="108" t="e">
        <f t="shared" si="25"/>
        <v>#NAME?</v>
      </c>
      <c r="AH36" s="81" t="str">
        <f t="shared" si="26"/>
        <v xml:space="preserve"> </v>
      </c>
      <c r="AI36" s="81"/>
      <c r="AJ36" s="98">
        <f t="shared" si="29"/>
        <v>1133.4080741965311</v>
      </c>
      <c r="AK36" s="98">
        <f t="shared" si="29"/>
        <v>1722.0083219189714</v>
      </c>
      <c r="AL36" s="98">
        <f t="shared" si="29"/>
        <v>2376.7471163601881</v>
      </c>
      <c r="AM36" s="98">
        <f t="shared" si="29"/>
        <v>1465.4466025934048</v>
      </c>
      <c r="AN36" s="98">
        <f t="shared" si="29"/>
        <v>1116.4250341196725</v>
      </c>
      <c r="AO36" s="98">
        <f t="shared" si="29"/>
        <v>1310.7016894516403</v>
      </c>
      <c r="AP36" s="98">
        <f t="shared" si="29"/>
        <v>2249.8426729881276</v>
      </c>
      <c r="AQ36" s="98">
        <f t="shared" si="29"/>
        <v>1592.2910987469847</v>
      </c>
      <c r="AR36" s="98">
        <f t="shared" si="29"/>
        <v>950.50921266288753</v>
      </c>
      <c r="AS36" s="98">
        <f t="shared" si="29"/>
        <v>2190.646213843967</v>
      </c>
      <c r="AT36" s="98">
        <f t="shared" si="29"/>
        <v>1917.7544818345082</v>
      </c>
      <c r="AU36" s="98">
        <f t="shared" si="29"/>
        <v>2312.7304633540575</v>
      </c>
      <c r="AV36" s="98">
        <f t="shared" si="29"/>
        <v>2160.0358136047953</v>
      </c>
      <c r="AW36" s="98">
        <f t="shared" si="29"/>
        <v>1915.6153897832899</v>
      </c>
      <c r="AX36" s="98">
        <f t="shared" si="29"/>
        <v>965.03901732181578</v>
      </c>
      <c r="AY36" s="98">
        <f t="shared" si="29"/>
        <v>2304</v>
      </c>
      <c r="AZ36" s="98">
        <f t="shared" si="29"/>
        <v>1400</v>
      </c>
      <c r="BA36" s="98">
        <f t="shared" si="29"/>
        <v>2327</v>
      </c>
      <c r="BB36" s="98">
        <f t="shared" si="29"/>
        <v>2171</v>
      </c>
      <c r="BC36" s="98">
        <f t="shared" si="29"/>
        <v>800</v>
      </c>
      <c r="BD36" s="98" t="e">
        <f t="shared" si="29"/>
        <v>#N/A</v>
      </c>
      <c r="BE36" s="98" t="e">
        <f t="shared" si="29"/>
        <v>#N/A</v>
      </c>
      <c r="BF36" s="98" t="e">
        <f t="shared" si="29"/>
        <v>#N/A</v>
      </c>
      <c r="BG36" s="98" t="e">
        <f t="shared" si="29"/>
        <v>#N/A</v>
      </c>
      <c r="BH36" s="98" t="e">
        <f t="shared" si="29"/>
        <v>#N/A</v>
      </c>
      <c r="BI36" s="98" t="e">
        <f t="shared" si="29"/>
        <v>#N/A</v>
      </c>
      <c r="BJ36" s="99">
        <f t="shared" si="4"/>
        <v>1719.060060139042</v>
      </c>
    </row>
    <row r="37">
      <c r="A37" s="27"/>
      <c r="B37" s="109" t="s">
        <v>32</v>
      </c>
      <c r="C37" s="110" t="s">
        <v>38</v>
      </c>
      <c r="D37" s="110">
        <v>3</v>
      </c>
      <c r="E37" s="110" t="s">
        <v>32</v>
      </c>
      <c r="F37" s="101" t="s">
        <v>100</v>
      </c>
      <c r="G37" s="102">
        <v>45405</v>
      </c>
      <c r="H37" s="103"/>
      <c r="I37" s="103" t="b">
        <f t="shared" si="5"/>
        <v>1</v>
      </c>
      <c r="J37" s="103" t="b">
        <f>IF(IFERROR(MATCH(B37,'Osallistujat ja seuranta'!$C$4:$C$23,0),0)&gt;0,TRUE,FALSE)</f>
        <v>1</v>
      </c>
      <c r="K37" s="103" t="b">
        <f>IF(IFERROR(MATCH(C37,'Osallistujat ja seuranta'!$C$4:$C$23,0),0)&gt;0,TRUE,FALSE)</f>
        <v>1</v>
      </c>
      <c r="L37" s="103" t="b">
        <f t="shared" si="6"/>
        <v>1</v>
      </c>
      <c r="M37" s="103" t="b">
        <f t="shared" si="7"/>
        <v>1</v>
      </c>
      <c r="N37" s="103" t="b">
        <f t="shared" si="8"/>
        <v>1</v>
      </c>
      <c r="O37" s="104">
        <f t="shared" si="9"/>
        <v>1</v>
      </c>
      <c r="P37" s="105">
        <f t="shared" si="10"/>
        <v>1722.0083219189714</v>
      </c>
      <c r="Q37" s="105">
        <f t="shared" si="11"/>
        <v>1310.7016894516403</v>
      </c>
      <c r="R37" s="105">
        <f t="shared" si="12"/>
        <v>161.30663246733116</v>
      </c>
      <c r="S37" s="105">
        <f t="shared" si="13"/>
        <v>1560.7016894516403</v>
      </c>
      <c r="T37" s="104">
        <f t="shared" si="14"/>
        <v>1</v>
      </c>
      <c r="U37" s="104">
        <f t="shared" si="15"/>
        <v>-51.547357593753027</v>
      </c>
      <c r="V37" s="104">
        <f t="shared" si="16"/>
        <v>-52.228659287515541</v>
      </c>
      <c r="W37" s="106">
        <f t="shared" si="17"/>
        <v>0.66402916001573131</v>
      </c>
      <c r="X37" s="107">
        <f t="shared" si="18"/>
        <v>27.247053254421296</v>
      </c>
      <c r="Y37" s="107">
        <f t="shared" si="19"/>
        <v>1.4451247878543314</v>
      </c>
      <c r="Z37" s="107">
        <f>IF(O37=1,(X37*(T37-W37))*'Säännöt ja ohjeet'!$B$55+Y37,"")</f>
        <v>19.753555525822382</v>
      </c>
      <c r="AA37" s="107">
        <f t="shared" si="20"/>
        <v>0</v>
      </c>
      <c r="AB37" s="107">
        <f t="shared" si="21"/>
        <v>0.33597083998426869</v>
      </c>
      <c r="AC37" s="107">
        <f t="shared" si="22"/>
        <v>39.470431026019817</v>
      </c>
      <c r="AD37" s="107">
        <f t="shared" si="23"/>
        <v>2.4732466283797483</v>
      </c>
      <c r="AE37" s="107">
        <f>IF(O37=1,(AC37*(AA37-AB37))*'Säännöt ja ohjeet'!$B$55+AD37,"")</f>
        <v>-24.048581104326288</v>
      </c>
      <c r="AF37" s="108" t="e">
        <f t="shared" si="24"/>
        <v>#NAME?</v>
      </c>
      <c r="AG37" s="108" t="e">
        <f t="shared" si="25"/>
        <v>#NAME?</v>
      </c>
      <c r="AH37" s="81" t="str">
        <f t="shared" si="26"/>
        <v xml:space="preserve"> </v>
      </c>
      <c r="AI37" s="81"/>
      <c r="AJ37" s="98">
        <f t="shared" si="29"/>
        <v>1133.4080741965311</v>
      </c>
      <c r="AK37" s="98">
        <f t="shared" si="29"/>
        <v>1741.7618774447938</v>
      </c>
      <c r="AL37" s="98">
        <f t="shared" si="29"/>
        <v>2376.7471163601881</v>
      </c>
      <c r="AM37" s="98">
        <f t="shared" si="29"/>
        <v>1465.4466025934048</v>
      </c>
      <c r="AN37" s="98">
        <f t="shared" si="29"/>
        <v>1116.4250341196725</v>
      </c>
      <c r="AO37" s="98">
        <f t="shared" si="29"/>
        <v>1286.6531083473139</v>
      </c>
      <c r="AP37" s="98">
        <f t="shared" si="29"/>
        <v>2249.8426729881276</v>
      </c>
      <c r="AQ37" s="98">
        <f t="shared" si="29"/>
        <v>1592.2910987469847</v>
      </c>
      <c r="AR37" s="98">
        <f t="shared" si="29"/>
        <v>950.50921266288753</v>
      </c>
      <c r="AS37" s="98">
        <f t="shared" si="29"/>
        <v>2190.646213843967</v>
      </c>
      <c r="AT37" s="98">
        <f t="shared" si="29"/>
        <v>1917.7544818345082</v>
      </c>
      <c r="AU37" s="98">
        <f t="shared" si="29"/>
        <v>2312.7304633540575</v>
      </c>
      <c r="AV37" s="98">
        <f t="shared" si="29"/>
        <v>2160.0358136047953</v>
      </c>
      <c r="AW37" s="98">
        <f t="shared" si="29"/>
        <v>1915.6153897832899</v>
      </c>
      <c r="AX37" s="98">
        <f t="shared" si="29"/>
        <v>965.03901732181578</v>
      </c>
      <c r="AY37" s="98">
        <f t="shared" si="29"/>
        <v>2304</v>
      </c>
      <c r="AZ37" s="98">
        <f t="shared" si="29"/>
        <v>1400</v>
      </c>
      <c r="BA37" s="98">
        <f t="shared" si="29"/>
        <v>2327</v>
      </c>
      <c r="BB37" s="98">
        <f t="shared" si="29"/>
        <v>2171</v>
      </c>
      <c r="BC37" s="98">
        <f t="shared" si="29"/>
        <v>800</v>
      </c>
      <c r="BD37" s="98" t="e">
        <f t="shared" si="29"/>
        <v>#N/A</v>
      </c>
      <c r="BE37" s="98" t="e">
        <f t="shared" si="29"/>
        <v>#N/A</v>
      </c>
      <c r="BF37" s="98" t="e">
        <f t="shared" si="29"/>
        <v>#N/A</v>
      </c>
      <c r="BG37" s="98" t="e">
        <f t="shared" si="29"/>
        <v>#N/A</v>
      </c>
      <c r="BH37" s="98" t="e">
        <f t="shared" si="29"/>
        <v>#N/A</v>
      </c>
      <c r="BI37" s="98" t="e">
        <f t="shared" si="29"/>
        <v>#N/A</v>
      </c>
      <c r="BJ37" s="99">
        <f t="shared" si="4"/>
        <v>1718.845308860117</v>
      </c>
    </row>
    <row r="38">
      <c r="A38" s="27"/>
      <c r="B38" s="109" t="s">
        <v>50</v>
      </c>
      <c r="C38" s="110" t="s">
        <v>30</v>
      </c>
      <c r="D38" s="110">
        <v>9</v>
      </c>
      <c r="E38" s="110" t="s">
        <v>50</v>
      </c>
      <c r="F38" s="101" t="s">
        <v>100</v>
      </c>
      <c r="G38" s="102">
        <v>45417</v>
      </c>
      <c r="H38" s="103"/>
      <c r="I38" s="103" t="b">
        <f t="shared" si="5"/>
        <v>1</v>
      </c>
      <c r="J38" s="103" t="b">
        <f>IF(IFERROR(MATCH(B38,'Osallistujat ja seuranta'!$C$4:$C$23,0),0)&gt;0,TRUE,FALSE)</f>
        <v>1</v>
      </c>
      <c r="K38" s="103" t="b">
        <f>IF(IFERROR(MATCH(C38,'Osallistujat ja seuranta'!$C$4:$C$23,0),0)&gt;0,TRUE,FALSE)</f>
        <v>1</v>
      </c>
      <c r="L38" s="103" t="b">
        <f t="shared" si="6"/>
        <v>1</v>
      </c>
      <c r="M38" s="103" t="b">
        <f t="shared" si="7"/>
        <v>1</v>
      </c>
      <c r="N38" s="103" t="b">
        <f t="shared" si="8"/>
        <v>1</v>
      </c>
      <c r="O38" s="104">
        <f t="shared" si="9"/>
        <v>1</v>
      </c>
      <c r="P38" s="105">
        <f t="shared" si="10"/>
        <v>2312.7304633540575</v>
      </c>
      <c r="Q38" s="105">
        <f t="shared" si="11"/>
        <v>1133.4080741965311</v>
      </c>
      <c r="R38" s="105">
        <f t="shared" si="12"/>
        <v>329.32238915752646</v>
      </c>
      <c r="S38" s="105">
        <f t="shared" si="13"/>
        <v>1983.4080741965311</v>
      </c>
      <c r="T38" s="104">
        <f t="shared" si="14"/>
        <v>1</v>
      </c>
      <c r="U38" s="104">
        <f t="shared" si="15"/>
        <v>-48.264601622482559</v>
      </c>
      <c r="V38" s="104">
        <f t="shared" si="16"/>
        <v>-50.27961261682308</v>
      </c>
      <c r="W38" s="106">
        <f t="shared" si="17"/>
        <v>0.88236414906651217</v>
      </c>
      <c r="X38" s="107">
        <f t="shared" si="18"/>
        <v>12.866167037995755</v>
      </c>
      <c r="Y38" s="107">
        <f t="shared" si="19"/>
        <v>0.1233487553157188</v>
      </c>
      <c r="Z38" s="107">
        <f>IF(O38=1,(X38*(T38-W38))*'Säännöt ja ohjeet'!$B$55+Y38,"")</f>
        <v>3.1503937708497656</v>
      </c>
      <c r="AA38" s="107">
        <f t="shared" si="20"/>
        <v>0</v>
      </c>
      <c r="AB38" s="107">
        <f t="shared" si="21"/>
        <v>0.11763585093348783</v>
      </c>
      <c r="AC38" s="107">
        <f t="shared" si="22"/>
        <v>45.247584470936658</v>
      </c>
      <c r="AD38" s="107">
        <f t="shared" si="23"/>
        <v>2.9164799073998449</v>
      </c>
      <c r="AE38" s="107">
        <f>IF(O38=1,(AC38*(AA38-AB38))*'Säännöt ja ohjeet'!$B$55+AD38,"")</f>
        <v>-7.7289962964471624</v>
      </c>
      <c r="AF38" s="108" t="e">
        <f t="shared" si="24"/>
        <v>#NAME?</v>
      </c>
      <c r="AG38" s="108" t="e">
        <f t="shared" si="25"/>
        <v>#NAME?</v>
      </c>
      <c r="AH38" s="81" t="str">
        <f t="shared" si="26"/>
        <v xml:space="preserve"> </v>
      </c>
      <c r="AI38" s="81"/>
      <c r="AJ38" s="98">
        <f t="shared" si="29"/>
        <v>1125.6790779000839</v>
      </c>
      <c r="AK38" s="98">
        <f t="shared" si="29"/>
        <v>1741.7618774447938</v>
      </c>
      <c r="AL38" s="98">
        <f t="shared" si="29"/>
        <v>2376.7471163601881</v>
      </c>
      <c r="AM38" s="98">
        <f t="shared" si="29"/>
        <v>1465.4466025934048</v>
      </c>
      <c r="AN38" s="98">
        <f t="shared" si="29"/>
        <v>1116.4250341196725</v>
      </c>
      <c r="AO38" s="98">
        <f t="shared" si="29"/>
        <v>1286.6531083473139</v>
      </c>
      <c r="AP38" s="98">
        <f t="shared" si="29"/>
        <v>2249.8426729881276</v>
      </c>
      <c r="AQ38" s="98">
        <f t="shared" si="29"/>
        <v>1592.2910987469847</v>
      </c>
      <c r="AR38" s="98">
        <f t="shared" si="29"/>
        <v>950.50921266288753</v>
      </c>
      <c r="AS38" s="98">
        <f t="shared" si="29"/>
        <v>2190.646213843967</v>
      </c>
      <c r="AT38" s="98">
        <f t="shared" si="29"/>
        <v>1917.7544818345082</v>
      </c>
      <c r="AU38" s="98">
        <f t="shared" si="29"/>
        <v>2315.8808571249074</v>
      </c>
      <c r="AV38" s="98">
        <f t="shared" si="29"/>
        <v>2160.0358136047953</v>
      </c>
      <c r="AW38" s="98">
        <f t="shared" si="29"/>
        <v>1915.6153897832899</v>
      </c>
      <c r="AX38" s="98">
        <f t="shared" si="29"/>
        <v>965.03901732181578</v>
      </c>
      <c r="AY38" s="98">
        <f t="shared" si="29"/>
        <v>2304</v>
      </c>
      <c r="AZ38" s="98">
        <f t="shared" si="29"/>
        <v>1400</v>
      </c>
      <c r="BA38" s="98">
        <f t="shared" si="29"/>
        <v>2327</v>
      </c>
      <c r="BB38" s="98">
        <f t="shared" si="29"/>
        <v>2171</v>
      </c>
      <c r="BC38" s="98">
        <f t="shared" si="29"/>
        <v>800</v>
      </c>
      <c r="BD38" s="98" t="e">
        <f t="shared" si="29"/>
        <v>#N/A</v>
      </c>
      <c r="BE38" s="98" t="e">
        <f t="shared" si="29"/>
        <v>#N/A</v>
      </c>
      <c r="BF38" s="98" t="e">
        <f t="shared" si="29"/>
        <v>#N/A</v>
      </c>
      <c r="BG38" s="98" t="e">
        <f t="shared" si="29"/>
        <v>#N/A</v>
      </c>
      <c r="BH38" s="98" t="e">
        <f t="shared" si="29"/>
        <v>#N/A</v>
      </c>
      <c r="BI38" s="98" t="e">
        <f t="shared" si="29"/>
        <v>#N/A</v>
      </c>
      <c r="BJ38" s="99">
        <f t="shared" si="4"/>
        <v>1718.6163787338369</v>
      </c>
    </row>
    <row r="39">
      <c r="A39" s="27"/>
      <c r="B39" s="109" t="s">
        <v>3</v>
      </c>
      <c r="C39" s="110" t="s">
        <v>51</v>
      </c>
      <c r="D39" s="110">
        <v>0</v>
      </c>
      <c r="E39" s="110" t="s">
        <v>3</v>
      </c>
      <c r="F39" s="101" t="s">
        <v>100</v>
      </c>
      <c r="G39" s="102">
        <v>45417</v>
      </c>
      <c r="H39" s="103"/>
      <c r="I39" s="103" t="b">
        <f t="shared" si="5"/>
        <v>1</v>
      </c>
      <c r="J39" s="103" t="b">
        <f>IF(IFERROR(MATCH(B39,'Osallistujat ja seuranta'!$C$4:$C$23,0),0)&gt;0,TRUE,FALSE)</f>
        <v>1</v>
      </c>
      <c r="K39" s="103" t="b">
        <f>IF(IFERROR(MATCH(C39,'Osallistujat ja seuranta'!$C$4:$C$23,0),0)&gt;0,TRUE,FALSE)</f>
        <v>1</v>
      </c>
      <c r="L39" s="103" t="b">
        <f t="shared" si="6"/>
        <v>1</v>
      </c>
      <c r="M39" s="103" t="b">
        <f t="shared" si="7"/>
        <v>1</v>
      </c>
      <c r="N39" s="103" t="b">
        <f t="shared" si="8"/>
        <v>1</v>
      </c>
      <c r="O39" s="104">
        <f t="shared" si="9"/>
        <v>1</v>
      </c>
      <c r="P39" s="105">
        <f t="shared" si="10"/>
        <v>2376.7471163601881</v>
      </c>
      <c r="Q39" s="105">
        <f t="shared" si="11"/>
        <v>2160.0358136047953</v>
      </c>
      <c r="R39" s="105">
        <f t="shared" si="12"/>
        <v>216.71130275539281</v>
      </c>
      <c r="S39" s="105">
        <f t="shared" si="13"/>
        <v>2160.0358136047953</v>
      </c>
      <c r="T39" s="104">
        <f t="shared" si="14"/>
        <v>1</v>
      </c>
      <c r="U39" s="104">
        <f t="shared" si="15"/>
        <v>-47.795322239597063</v>
      </c>
      <c r="V39" s="104">
        <f t="shared" si="16"/>
        <v>-49.271264878165837</v>
      </c>
      <c r="W39" s="106">
        <f t="shared" si="17"/>
        <v>0.81395895788961337</v>
      </c>
      <c r="X39" s="107">
        <f t="shared" si="18"/>
        <v>11.557531436204322</v>
      </c>
      <c r="Y39" s="107">
        <f t="shared" si="19"/>
        <v>6.4872134405812562e-002</v>
      </c>
      <c r="Z39" s="107">
        <f>IF(O39=1,(X39*(T39-W39))*'Säännöt ja ohjeet'!$B$55+Y39,"")</f>
        <v>4.3652225196358243</v>
      </c>
      <c r="AA39" s="107">
        <f t="shared" si="20"/>
        <v>0</v>
      </c>
      <c r="AB39" s="107">
        <f t="shared" si="21"/>
        <v>0.18604104211038663</v>
      </c>
      <c r="AC39" s="107">
        <f t="shared" si="22"/>
        <v>16.19488763338191</v>
      </c>
      <c r="AD39" s="107">
        <f t="shared" si="23"/>
        <v>0.38196855386323481</v>
      </c>
      <c r="AE39" s="107">
        <f>IF(O39=1,(AC39*(AA39-AB39))*'Säännöt ja ohjeet'!$B$55+AD39,"")</f>
        <v>-5.6438589904867325</v>
      </c>
      <c r="AF39" s="108" t="e">
        <f t="shared" si="24"/>
        <v>#NAME?</v>
      </c>
      <c r="AG39" s="108" t="e">
        <f t="shared" si="25"/>
        <v>#NAME?</v>
      </c>
      <c r="AH39" s="81" t="str">
        <f t="shared" si="26"/>
        <v xml:space="preserve"> </v>
      </c>
      <c r="AI39" s="81"/>
      <c r="AJ39" s="98">
        <f t="shared" si="29"/>
        <v>1125.6790779000839</v>
      </c>
      <c r="AK39" s="98">
        <f t="shared" si="29"/>
        <v>1741.7618774447938</v>
      </c>
      <c r="AL39" s="98">
        <f t="shared" si="29"/>
        <v>2381.1123388798237</v>
      </c>
      <c r="AM39" s="98">
        <f t="shared" si="29"/>
        <v>1465.4466025934048</v>
      </c>
      <c r="AN39" s="98">
        <f t="shared" si="29"/>
        <v>1116.4250341196725</v>
      </c>
      <c r="AO39" s="98">
        <f t="shared" si="29"/>
        <v>1286.6531083473139</v>
      </c>
      <c r="AP39" s="98">
        <f t="shared" si="29"/>
        <v>2249.8426729881276</v>
      </c>
      <c r="AQ39" s="98">
        <f t="shared" si="29"/>
        <v>1592.2910987469847</v>
      </c>
      <c r="AR39" s="98">
        <f t="shared" si="29"/>
        <v>950.50921266288753</v>
      </c>
      <c r="AS39" s="98">
        <f t="shared" si="29"/>
        <v>2190.646213843967</v>
      </c>
      <c r="AT39" s="98">
        <f t="shared" si="29"/>
        <v>1917.7544818345082</v>
      </c>
      <c r="AU39" s="98">
        <f t="shared" si="29"/>
        <v>2315.8808571249074</v>
      </c>
      <c r="AV39" s="98">
        <f t="shared" si="29"/>
        <v>2154.3919546143084</v>
      </c>
      <c r="AW39" s="98">
        <f t="shared" si="29"/>
        <v>1915.6153897832899</v>
      </c>
      <c r="AX39" s="98">
        <f t="shared" si="29"/>
        <v>965.03901732181578</v>
      </c>
      <c r="AY39" s="98">
        <f t="shared" si="29"/>
        <v>2304</v>
      </c>
      <c r="AZ39" s="98">
        <f t="shared" si="29"/>
        <v>1400</v>
      </c>
      <c r="BA39" s="98">
        <f t="shared" si="29"/>
        <v>2327</v>
      </c>
      <c r="BB39" s="98">
        <f t="shared" si="29"/>
        <v>2171</v>
      </c>
      <c r="BC39" s="98">
        <f t="shared" si="29"/>
        <v>800</v>
      </c>
      <c r="BD39" s="98" t="e">
        <f t="shared" si="29"/>
        <v>#N/A</v>
      </c>
      <c r="BE39" s="98" t="e">
        <f t="shared" si="29"/>
        <v>#N/A</v>
      </c>
      <c r="BF39" s="98" t="e">
        <f t="shared" si="29"/>
        <v>#N/A</v>
      </c>
      <c r="BG39" s="98" t="e">
        <f t="shared" si="29"/>
        <v>#N/A</v>
      </c>
      <c r="BH39" s="98" t="e">
        <f t="shared" si="29"/>
        <v>#N/A</v>
      </c>
      <c r="BI39" s="98" t="e">
        <f t="shared" si="29"/>
        <v>#N/A</v>
      </c>
      <c r="BJ39" s="99">
        <f t="shared" si="4"/>
        <v>1718.5524469102943</v>
      </c>
    </row>
    <row r="40">
      <c r="A40" s="27"/>
      <c r="B40" s="109" t="s">
        <v>3</v>
      </c>
      <c r="C40" s="110" t="s">
        <v>52</v>
      </c>
      <c r="D40" s="110">
        <v>1</v>
      </c>
      <c r="E40" s="110" t="s">
        <v>3</v>
      </c>
      <c r="F40" s="101" t="s">
        <v>100</v>
      </c>
      <c r="G40" s="102">
        <v>45417</v>
      </c>
      <c r="H40" s="103"/>
      <c r="I40" s="103" t="b">
        <f t="shared" si="5"/>
        <v>1</v>
      </c>
      <c r="J40" s="103" t="b">
        <f>IF(IFERROR(MATCH(B40,'Osallistujat ja seuranta'!$C$4:$C$23,0),0)&gt;0,TRUE,FALSE)</f>
        <v>1</v>
      </c>
      <c r="K40" s="103" t="b">
        <f>IF(IFERROR(MATCH(C40,'Osallistujat ja seuranta'!$C$4:$C$23,0),0)&gt;0,TRUE,FALSE)</f>
        <v>1</v>
      </c>
      <c r="L40" s="103" t="b">
        <f t="shared" si="6"/>
        <v>1</v>
      </c>
      <c r="M40" s="103" t="b">
        <f t="shared" si="7"/>
        <v>1</v>
      </c>
      <c r="N40" s="103" t="b">
        <f t="shared" si="8"/>
        <v>1</v>
      </c>
      <c r="O40" s="104">
        <f t="shared" si="9"/>
        <v>1</v>
      </c>
      <c r="P40" s="105">
        <f t="shared" si="10"/>
        <v>2381.1123388798237</v>
      </c>
      <c r="Q40" s="105">
        <f t="shared" si="11"/>
        <v>1915.6153897832899</v>
      </c>
      <c r="R40" s="105">
        <f t="shared" si="12"/>
        <v>415.49694909653385</v>
      </c>
      <c r="S40" s="105">
        <f t="shared" si="13"/>
        <v>1965.6153897832899</v>
      </c>
      <c r="T40" s="104">
        <f t="shared" si="14"/>
        <v>1</v>
      </c>
      <c r="U40" s="104">
        <f t="shared" si="15"/>
        <v>-47.762147121749997</v>
      </c>
      <c r="V40" s="104">
        <f t="shared" si="16"/>
        <v>-50.373578488988976</v>
      </c>
      <c r="W40" s="106">
        <f t="shared" si="17"/>
        <v>0.93159366924928511</v>
      </c>
      <c r="X40" s="107">
        <f t="shared" si="18"/>
        <v>11.470223456576027</v>
      </c>
      <c r="Y40" s="107">
        <f t="shared" si="19"/>
        <v>6.1908245408036654e-002</v>
      </c>
      <c r="Z40" s="107">
        <f>IF(O40=1,(X40*(T40-W40))*'Säännöt ja ohjeet'!$B$55+Y40,"")</f>
        <v>1.6311800445183327</v>
      </c>
      <c r="AA40" s="107">
        <f t="shared" si="20"/>
        <v>0</v>
      </c>
      <c r="AB40" s="107">
        <f t="shared" si="21"/>
        <v>6.8406330750714894e-002</v>
      </c>
      <c r="AC40" s="107">
        <f t="shared" si="22"/>
        <v>22.0985016089646</v>
      </c>
      <c r="AD40" s="107">
        <f t="shared" si="23"/>
        <v>0.9625929091716996</v>
      </c>
      <c r="AE40" s="107">
        <f>IF(O40=1,(AC40*(AA40-AB40))*'Säännöt ja ohjeet'!$B$55+AD40,"")</f>
        <v>-2.0607619111443758</v>
      </c>
      <c r="AF40" s="108" t="e">
        <f t="shared" si="24"/>
        <v>#NAME?</v>
      </c>
      <c r="AG40" s="108" t="e">
        <f t="shared" si="25"/>
        <v>#NAME?</v>
      </c>
      <c r="AH40" s="81" t="str">
        <f t="shared" si="26"/>
        <v xml:space="preserve"> </v>
      </c>
      <c r="AI40" s="81"/>
      <c r="AJ40" s="98">
        <f t="shared" si="29"/>
        <v>1125.6790779000839</v>
      </c>
      <c r="AK40" s="98">
        <f t="shared" si="29"/>
        <v>1741.7618774447938</v>
      </c>
      <c r="AL40" s="98">
        <f t="shared" si="29"/>
        <v>2382.743518924342</v>
      </c>
      <c r="AM40" s="98">
        <f t="shared" si="29"/>
        <v>1465.4466025934048</v>
      </c>
      <c r="AN40" s="98">
        <f t="shared" si="29"/>
        <v>1116.4250341196725</v>
      </c>
      <c r="AO40" s="98">
        <f t="shared" si="29"/>
        <v>1286.6531083473139</v>
      </c>
      <c r="AP40" s="98">
        <f t="shared" si="29"/>
        <v>2249.8426729881276</v>
      </c>
      <c r="AQ40" s="98">
        <f t="shared" si="29"/>
        <v>1592.2910987469847</v>
      </c>
      <c r="AR40" s="98">
        <f t="shared" si="29"/>
        <v>950.50921266288753</v>
      </c>
      <c r="AS40" s="98">
        <f t="shared" si="29"/>
        <v>2190.646213843967</v>
      </c>
      <c r="AT40" s="98">
        <f t="shared" si="29"/>
        <v>1917.7544818345082</v>
      </c>
      <c r="AU40" s="98">
        <f t="shared" si="29"/>
        <v>2315.8808571249074</v>
      </c>
      <c r="AV40" s="98">
        <f t="shared" si="29"/>
        <v>2154.3919546143084</v>
      </c>
      <c r="AW40" s="98">
        <f t="shared" si="29"/>
        <v>1913.5546278721454</v>
      </c>
      <c r="AX40" s="98">
        <f t="shared" si="29"/>
        <v>965.03901732181578</v>
      </c>
      <c r="AY40" s="98">
        <f t="shared" si="29"/>
        <v>2304</v>
      </c>
      <c r="AZ40" s="98">
        <f t="shared" si="29"/>
        <v>1400</v>
      </c>
      <c r="BA40" s="98">
        <f t="shared" si="29"/>
        <v>2327</v>
      </c>
      <c r="BB40" s="98">
        <f t="shared" si="29"/>
        <v>2171</v>
      </c>
      <c r="BC40" s="98">
        <f t="shared" si="29"/>
        <v>800</v>
      </c>
      <c r="BD40" s="98" t="e">
        <f t="shared" si="29"/>
        <v>#N/A</v>
      </c>
      <c r="BE40" s="98" t="e">
        <f t="shared" si="29"/>
        <v>#N/A</v>
      </c>
      <c r="BF40" s="98" t="e">
        <f t="shared" si="29"/>
        <v>#N/A</v>
      </c>
      <c r="BG40" s="98" t="e">
        <f t="shared" si="29"/>
        <v>#N/A</v>
      </c>
      <c r="BH40" s="98" t="e">
        <f t="shared" si="29"/>
        <v>#N/A</v>
      </c>
      <c r="BI40" s="98" t="e">
        <f t="shared" si="29"/>
        <v>#N/A</v>
      </c>
      <c r="BJ40" s="99">
        <f t="shared" si="4"/>
        <v>1718.5309678169629</v>
      </c>
    </row>
    <row r="41">
      <c r="A41" s="27"/>
      <c r="B41" s="109" t="s">
        <v>52</v>
      </c>
      <c r="C41" s="110" t="s">
        <v>42</v>
      </c>
      <c r="D41" s="110">
        <v>2</v>
      </c>
      <c r="E41" s="110" t="s">
        <v>52</v>
      </c>
      <c r="F41" s="101" t="s">
        <v>100</v>
      </c>
      <c r="G41" s="102">
        <v>45417</v>
      </c>
      <c r="H41" s="103"/>
      <c r="I41" s="103" t="b">
        <f t="shared" si="5"/>
        <v>1</v>
      </c>
      <c r="J41" s="103" t="b">
        <f>IF(IFERROR(MATCH(B41,'Osallistujat ja seuranta'!$C$4:$C$23,0),0)&gt;0,TRUE,FALSE)</f>
        <v>1</v>
      </c>
      <c r="K41" s="103" t="b">
        <f>IF(IFERROR(MATCH(C41,'Osallistujat ja seuranta'!$C$4:$C$23,0),0)&gt;0,TRUE,FALSE)</f>
        <v>1</v>
      </c>
      <c r="L41" s="103" t="b">
        <f t="shared" si="6"/>
        <v>1</v>
      </c>
      <c r="M41" s="103" t="b">
        <f t="shared" si="7"/>
        <v>1</v>
      </c>
      <c r="N41" s="103" t="b">
        <f t="shared" si="8"/>
        <v>1</v>
      </c>
      <c r="O41" s="104">
        <f t="shared" si="9"/>
        <v>1</v>
      </c>
      <c r="P41" s="105">
        <f t="array" ref="P41">if(O41=1,index(46:46,1,match(B41,$3:$3,0)),"")</f>
        <v>1911.758429364987</v>
      </c>
      <c r="Q41" s="105">
        <f t="array" ref="Q41">if(O41=1,index(46:46,1,match(C41,$3:$3,0)),"")</f>
        <v>1592.2910987469847</v>
      </c>
      <c r="R41" s="105">
        <f t="shared" si="12"/>
        <v>169.46733061800228</v>
      </c>
      <c r="S41" s="105">
        <f t="shared" si="13"/>
        <v>1742.2910987469847</v>
      </c>
      <c r="T41" s="104">
        <f t="shared" si="14"/>
        <v>1</v>
      </c>
      <c r="U41" s="104">
        <f t="shared" si="15"/>
        <v>-50.650552177171804</v>
      </c>
      <c r="V41" s="104">
        <f t="shared" si="16"/>
        <v>-51.456799573708665</v>
      </c>
      <c r="W41" s="106">
        <f t="shared" si="17"/>
        <v>0.69130927129320019</v>
      </c>
      <c r="X41" s="107">
        <f t="shared" si="18"/>
        <v>22.19709185092011</v>
      </c>
      <c r="Y41" s="107">
        <f t="shared" si="19"/>
        <v>0.9721588215231618</v>
      </c>
      <c r="Z41" s="107">
        <f>IF(O41=1,(X41*(T41-W41))*'Säännöt ja ohjeet'!$B$55+Y41,"")</f>
        <v>14.676231738787756</v>
      </c>
      <c r="AA41" s="107">
        <f t="shared" si="20"/>
        <v>0</v>
      </c>
      <c r="AB41" s="107">
        <f t="shared" si="21"/>
        <v>0.30869072870679981</v>
      </c>
      <c r="AC41" s="107">
        <f t="shared" si="22"/>
        <v>30.918196596795031</v>
      </c>
      <c r="AD41" s="107">
        <f t="shared" si="23"/>
        <v>1.7693010319448266</v>
      </c>
      <c r="AE41" s="107">
        <f>IF(O41=1,(AC41*(AA41-AB41))*'Säännöt ja ohjeet'!$B$55+AD41,"")</f>
        <v>-17.319020243584685</v>
      </c>
      <c r="AF41" s="108" t="e">
        <f t="shared" si="24"/>
        <v>#NAME?</v>
      </c>
      <c r="AG41" s="108" t="e">
        <f t="shared" si="25"/>
        <v>#NAME?</v>
      </c>
      <c r="AH41" s="81" t="str">
        <f t="shared" si="26"/>
        <v xml:space="preserve"> </v>
      </c>
      <c r="AI41" s="81"/>
      <c r="AJ41" s="98">
        <f t="shared" ref="AJ41:BI41" si="30">if($B41=AJ$3,AJ46+$Z41,if($C41=AJ$3,AJ46+$AE41,AJ46))</f>
        <v>1064.6169783586108</v>
      </c>
      <c r="AK41" s="98">
        <f t="shared" si="30"/>
        <v>1754.8815769488124</v>
      </c>
      <c r="AL41" s="98">
        <f t="shared" si="30"/>
        <v>2394.0157303265073</v>
      </c>
      <c r="AM41" s="98">
        <f t="shared" si="30"/>
        <v>1465.4466025934048</v>
      </c>
      <c r="AN41" s="98">
        <f t="shared" si="30"/>
        <v>1162.9788705929291</v>
      </c>
      <c r="AO41" s="98">
        <f t="shared" si="30"/>
        <v>1286.6531083473139</v>
      </c>
      <c r="AP41" s="98">
        <f t="shared" si="30"/>
        <v>2249.8426729881276</v>
      </c>
      <c r="AQ41" s="98">
        <f t="shared" si="30"/>
        <v>1574.9720785034001</v>
      </c>
      <c r="AR41" s="98">
        <f t="shared" si="30"/>
        <v>950.50921266288753</v>
      </c>
      <c r="AS41" s="98">
        <f t="shared" si="30"/>
        <v>2190.646213843967</v>
      </c>
      <c r="AT41" s="98">
        <f t="shared" si="30"/>
        <v>1917.7544818345082</v>
      </c>
      <c r="AU41" s="98">
        <f t="shared" si="30"/>
        <v>2315.8808571249074</v>
      </c>
      <c r="AV41" s="98">
        <f t="shared" si="30"/>
        <v>2154.3919546143084</v>
      </c>
      <c r="AW41" s="98">
        <f t="shared" si="30"/>
        <v>1926.4346611037747</v>
      </c>
      <c r="AX41" s="98">
        <f t="shared" si="30"/>
        <v>965.03901732181578</v>
      </c>
      <c r="AY41" s="98">
        <f t="shared" si="30"/>
        <v>2294.8195507673263</v>
      </c>
      <c r="AZ41" s="98">
        <f t="shared" si="30"/>
        <v>1400</v>
      </c>
      <c r="BA41" s="98">
        <f t="shared" si="30"/>
        <v>2327</v>
      </c>
      <c r="BB41" s="98">
        <f t="shared" si="30"/>
        <v>2171</v>
      </c>
      <c r="BC41" s="98">
        <f t="shared" si="30"/>
        <v>800</v>
      </c>
      <c r="BD41" s="98" t="e">
        <f t="shared" si="30"/>
        <v>#N/A</v>
      </c>
      <c r="BE41" s="98" t="e">
        <f t="shared" si="30"/>
        <v>#N/A</v>
      </c>
      <c r="BF41" s="98" t="e">
        <f t="shared" si="30"/>
        <v>#N/A</v>
      </c>
      <c r="BG41" s="98" t="e">
        <f t="shared" si="30"/>
        <v>#N/A</v>
      </c>
      <c r="BH41" s="98" t="e">
        <f t="shared" si="30"/>
        <v>#N/A</v>
      </c>
      <c r="BI41" s="98" t="e">
        <f t="shared" si="30"/>
        <v>#N/A</v>
      </c>
      <c r="BJ41" s="99">
        <f t="shared" si="4"/>
        <v>1718.34417839663</v>
      </c>
    </row>
    <row r="42">
      <c r="A42" s="27"/>
      <c r="B42" s="109" t="s">
        <v>3</v>
      </c>
      <c r="C42" s="110" t="s">
        <v>9</v>
      </c>
      <c r="D42" s="110">
        <v>9</v>
      </c>
      <c r="E42" s="110" t="s">
        <v>3</v>
      </c>
      <c r="F42" s="101" t="s">
        <v>100</v>
      </c>
      <c r="G42" s="102">
        <v>45420</v>
      </c>
      <c r="H42" s="103"/>
      <c r="I42" s="103" t="b">
        <f t="shared" si="5"/>
        <v>1</v>
      </c>
      <c r="J42" s="103" t="b">
        <f>IF(IFERROR(MATCH(B42,'Osallistujat ja seuranta'!$C$4:$C$23,0),0)&gt;0,TRUE,FALSE)</f>
        <v>1</v>
      </c>
      <c r="K42" s="103" t="b">
        <f>IF(IFERROR(MATCH(C42,'Osallistujat ja seuranta'!$C$4:$C$23,0),0)&gt;0,TRUE,FALSE)</f>
        <v>1</v>
      </c>
      <c r="L42" s="103" t="b">
        <f t="shared" si="6"/>
        <v>1</v>
      </c>
      <c r="M42" s="103" t="b">
        <f t="shared" si="7"/>
        <v>1</v>
      </c>
      <c r="N42" s="103" t="b">
        <f t="shared" si="8"/>
        <v>1</v>
      </c>
      <c r="O42" s="104">
        <f t="shared" si="9"/>
        <v>1</v>
      </c>
      <c r="P42" s="105">
        <f t="array" ref="P42">if(O42=1,index(40:40,1,match(B42,$3:$3,0)),"")</f>
        <v>2382.743518924342</v>
      </c>
      <c r="Q42" s="105">
        <f t="array" ref="Q42">if(O42=1,index(40:40,1,match(C42,$3:$3,0)),"")</f>
        <v>1116.4250341196725</v>
      </c>
      <c r="R42" s="105">
        <f t="shared" si="12"/>
        <v>416.31848480466942</v>
      </c>
      <c r="S42" s="105">
        <f t="shared" si="13"/>
        <v>1966.4250341196725</v>
      </c>
      <c r="T42" s="104">
        <f t="shared" si="14"/>
        <v>1</v>
      </c>
      <c r="U42" s="104">
        <f t="shared" si="15"/>
        <v>-47.7497099028487</v>
      </c>
      <c r="V42" s="104">
        <f t="shared" si="16"/>
        <v>-50.36932991597503</v>
      </c>
      <c r="W42" s="106">
        <f t="shared" si="17"/>
        <v>0.93211366564495013</v>
      </c>
      <c r="X42" s="107">
        <f t="shared" si="18"/>
        <v>11.437662291120523</v>
      </c>
      <c r="Y42" s="107">
        <f t="shared" si="19"/>
        <v>6.0830723345577341e-002</v>
      </c>
      <c r="Z42" s="107">
        <f>IF(O42=1,(X42*(T42-W42))*'Säännöt ja ohjeet'!$B$55+Y42,"")</f>
        <v>1.6137526564158846</v>
      </c>
      <c r="AA42" s="107">
        <f t="shared" si="20"/>
        <v>0</v>
      </c>
      <c r="AB42" s="107">
        <f t="shared" si="21"/>
        <v>6.7886334355049871e-002</v>
      </c>
      <c r="AC42" s="107">
        <f t="shared" si="22"/>
        <v>45.816401661679933</v>
      </c>
      <c r="AD42" s="107">
        <f t="shared" si="23"/>
        <v>2.9589374898248622</v>
      </c>
      <c r="AE42" s="107">
        <f>IF(O42=1,(AC42*(AA42-AB42))*'Säännöt ja ohjeet'!$B$55+AD42,"")</f>
        <v>-3.2616776344752711</v>
      </c>
      <c r="AF42" s="108" t="e">
        <f t="shared" si="24"/>
        <v>#NAME?</v>
      </c>
      <c r="AG42" s="108" t="e">
        <f t="shared" si="25"/>
        <v>#NAME?</v>
      </c>
      <c r="AH42" s="81" t="str">
        <f t="shared" si="26"/>
        <v xml:space="preserve"> </v>
      </c>
      <c r="AI42" s="81"/>
      <c r="AJ42" s="98">
        <f t="shared" ref="AJ42:BI42" si="31">if($B42=AJ$3,AJ40+$Z42,if($C42=AJ$3,AJ40+$AE42,AJ40))</f>
        <v>1125.6790779000839</v>
      </c>
      <c r="AK42" s="98">
        <f t="shared" si="31"/>
        <v>1741.7618774447938</v>
      </c>
      <c r="AL42" s="98">
        <f t="shared" si="31"/>
        <v>2384.3572715807577</v>
      </c>
      <c r="AM42" s="98">
        <f t="shared" si="31"/>
        <v>1465.4466025934048</v>
      </c>
      <c r="AN42" s="98">
        <f t="shared" si="31"/>
        <v>1113.1633564851973</v>
      </c>
      <c r="AO42" s="98">
        <f t="shared" si="31"/>
        <v>1286.6531083473139</v>
      </c>
      <c r="AP42" s="98">
        <f t="shared" si="31"/>
        <v>2249.8426729881276</v>
      </c>
      <c r="AQ42" s="98">
        <f t="shared" si="31"/>
        <v>1592.2910987469847</v>
      </c>
      <c r="AR42" s="98">
        <f t="shared" si="31"/>
        <v>950.50921266288753</v>
      </c>
      <c r="AS42" s="98">
        <f t="shared" si="31"/>
        <v>2190.646213843967</v>
      </c>
      <c r="AT42" s="98">
        <f t="shared" si="31"/>
        <v>1917.7544818345082</v>
      </c>
      <c r="AU42" s="98">
        <f t="shared" si="31"/>
        <v>2315.8808571249074</v>
      </c>
      <c r="AV42" s="98">
        <f t="shared" si="31"/>
        <v>2154.3919546143084</v>
      </c>
      <c r="AW42" s="98">
        <f t="shared" si="31"/>
        <v>1913.5546278721454</v>
      </c>
      <c r="AX42" s="98">
        <f t="shared" si="31"/>
        <v>965.03901732181578</v>
      </c>
      <c r="AY42" s="98">
        <f t="shared" si="31"/>
        <v>2304</v>
      </c>
      <c r="AZ42" s="98">
        <f t="shared" si="31"/>
        <v>1400</v>
      </c>
      <c r="BA42" s="98">
        <f t="shared" si="31"/>
        <v>2327</v>
      </c>
      <c r="BB42" s="98">
        <f t="shared" si="31"/>
        <v>2171</v>
      </c>
      <c r="BC42" s="98">
        <f t="shared" si="31"/>
        <v>800</v>
      </c>
      <c r="BD42" s="98" t="e">
        <f t="shared" si="31"/>
        <v>#N/A</v>
      </c>
      <c r="BE42" s="98" t="e">
        <f t="shared" si="31"/>
        <v>#N/A</v>
      </c>
      <c r="BF42" s="98" t="e">
        <f t="shared" si="31"/>
        <v>#N/A</v>
      </c>
      <c r="BG42" s="98" t="e">
        <f t="shared" si="31"/>
        <v>#N/A</v>
      </c>
      <c r="BH42" s="98" t="e">
        <f t="shared" si="31"/>
        <v>#N/A</v>
      </c>
      <c r="BI42" s="98" t="e">
        <f t="shared" si="31"/>
        <v>#N/A</v>
      </c>
      <c r="BJ42" s="99">
        <f t="shared" si="4"/>
        <v>1718.4485715680603</v>
      </c>
    </row>
    <row r="43">
      <c r="A43" s="27"/>
      <c r="B43" s="109" t="s">
        <v>9</v>
      </c>
      <c r="C43" s="110" t="s">
        <v>30</v>
      </c>
      <c r="D43" s="110">
        <v>0</v>
      </c>
      <c r="E43" s="110" t="s">
        <v>9</v>
      </c>
      <c r="F43" s="101" t="s">
        <v>100</v>
      </c>
      <c r="G43" s="102">
        <v>45420</v>
      </c>
      <c r="H43" s="103"/>
      <c r="I43" s="103" t="b">
        <f t="shared" si="5"/>
        <v>1</v>
      </c>
      <c r="J43" s="103" t="b">
        <f>IF(IFERROR(MATCH(B43,'Osallistujat ja seuranta'!$C$4:$C$23,0),0)&gt;0,TRUE,FALSE)</f>
        <v>1</v>
      </c>
      <c r="K43" s="103" t="b">
        <f>IF(IFERROR(MATCH(C43,'Osallistujat ja seuranta'!$C$4:$C$23,0),0)&gt;0,TRUE,FALSE)</f>
        <v>1</v>
      </c>
      <c r="L43" s="103" t="b">
        <f t="shared" si="6"/>
        <v>1</v>
      </c>
      <c r="M43" s="103" t="b">
        <f t="shared" si="7"/>
        <v>1</v>
      </c>
      <c r="N43" s="103" t="b">
        <f t="shared" si="8"/>
        <v>1</v>
      </c>
      <c r="O43" s="104">
        <f t="shared" si="9"/>
        <v>1</v>
      </c>
      <c r="P43" s="105">
        <f t="shared" ref="P43:P46" si="32">if(O43=1,index(42:42,1,match(B43,$3:$3,0)),"")</f>
        <v>1113.1633564851973</v>
      </c>
      <c r="Q43" s="105">
        <f t="shared" ref="Q43:Q46" si="33">if(O43=1,index(42:42,1,match(C43,$3:$3,0)),"")</f>
        <v>1125.6790779000839</v>
      </c>
      <c r="R43" s="105">
        <f t="shared" si="12"/>
        <v>-12.515721414886684</v>
      </c>
      <c r="S43" s="105">
        <f t="shared" si="13"/>
        <v>1125.6790779000839</v>
      </c>
      <c r="T43" s="104">
        <f t="shared" si="14"/>
        <v>1</v>
      </c>
      <c r="U43" s="104">
        <f t="shared" si="15"/>
        <v>-53.831479264945507</v>
      </c>
      <c r="V43" s="104">
        <f t="shared" si="16"/>
        <v>-53.791301725335174</v>
      </c>
      <c r="W43" s="106">
        <f t="shared" si="17"/>
        <v>0.48995696604555417</v>
      </c>
      <c r="X43" s="107">
        <f t="shared" si="18"/>
        <v>45.925950663024082</v>
      </c>
      <c r="Y43" s="107">
        <f t="shared" si="19"/>
        <v>2.9670916809097694</v>
      </c>
      <c r="Z43" s="107">
        <f>IF(O43=1,(X43*(T43-W43))*'Säännöt ja ohjeet'!$B$55+Y43,"")</f>
        <v>49.815514107731758</v>
      </c>
      <c r="AA43" s="107">
        <f t="shared" si="20"/>
        <v>0</v>
      </c>
      <c r="AB43" s="107">
        <f t="shared" si="21"/>
        <v>0.51004303395444583</v>
      </c>
      <c r="AC43" s="107">
        <f t="shared" si="22"/>
        <v>45.506123239735345</v>
      </c>
      <c r="AD43" s="107">
        <f t="shared" si="23"/>
        <v>2.9358023895864114</v>
      </c>
      <c r="AE43" s="107">
        <f>IF(O43=1,(AC43*(AA43-AB43))*'Säännöt ja ohjeet'!$B$55+AD43,"")</f>
        <v>-43.484359931812648</v>
      </c>
      <c r="AF43" s="108" t="e">
        <f t="shared" si="24"/>
        <v>#NAME?</v>
      </c>
      <c r="AG43" s="108" t="e">
        <f t="shared" si="25"/>
        <v>#NAME?</v>
      </c>
      <c r="AH43" s="81" t="str">
        <f t="shared" si="26"/>
        <v>virhe!</v>
      </c>
      <c r="AI43" s="81"/>
      <c r="AJ43" s="98">
        <f t="shared" ref="AJ43:BI46" si="34">if($B43=AJ$3,AJ42+$Z43,if($C43=AJ$3,AJ42+$AE43,AJ42))</f>
        <v>1082.1947179682713</v>
      </c>
      <c r="AK43" s="98">
        <f t="shared" si="34"/>
        <v>1741.7618774447938</v>
      </c>
      <c r="AL43" s="98">
        <f t="shared" si="34"/>
        <v>2384.3572715807577</v>
      </c>
      <c r="AM43" s="98">
        <f t="shared" si="34"/>
        <v>1465.4466025934048</v>
      </c>
      <c r="AN43" s="98">
        <f t="shared" si="34"/>
        <v>1162.9788705929291</v>
      </c>
      <c r="AO43" s="98">
        <f t="shared" si="34"/>
        <v>1286.6531083473139</v>
      </c>
      <c r="AP43" s="98">
        <f t="shared" si="34"/>
        <v>2249.8426729881276</v>
      </c>
      <c r="AQ43" s="98">
        <f t="shared" si="34"/>
        <v>1592.2910987469847</v>
      </c>
      <c r="AR43" s="98">
        <f t="shared" si="34"/>
        <v>950.50921266288753</v>
      </c>
      <c r="AS43" s="98">
        <f t="shared" si="34"/>
        <v>2190.646213843967</v>
      </c>
      <c r="AT43" s="98">
        <f t="shared" si="34"/>
        <v>1917.7544818345082</v>
      </c>
      <c r="AU43" s="98">
        <f t="shared" si="34"/>
        <v>2315.8808571249074</v>
      </c>
      <c r="AV43" s="98">
        <f t="shared" si="34"/>
        <v>2154.3919546143084</v>
      </c>
      <c r="AW43" s="98">
        <f t="shared" si="34"/>
        <v>1913.5546278721454</v>
      </c>
      <c r="AX43" s="98">
        <f t="shared" si="34"/>
        <v>965.03901732181578</v>
      </c>
      <c r="AY43" s="98">
        <f t="shared" si="34"/>
        <v>2304</v>
      </c>
      <c r="AZ43" s="98">
        <f t="shared" si="34"/>
        <v>1400</v>
      </c>
      <c r="BA43" s="98">
        <f t="shared" si="34"/>
        <v>2327</v>
      </c>
      <c r="BB43" s="98">
        <f t="shared" si="34"/>
        <v>2171</v>
      </c>
      <c r="BC43" s="98">
        <f t="shared" si="34"/>
        <v>800</v>
      </c>
      <c r="BD43" s="98" t="e">
        <f t="shared" si="34"/>
        <v>#N/A</v>
      </c>
      <c r="BE43" s="98" t="e">
        <f t="shared" si="34"/>
        <v>#N/A</v>
      </c>
      <c r="BF43" s="98" t="e">
        <f t="shared" si="34"/>
        <v>#N/A</v>
      </c>
      <c r="BG43" s="98" t="e">
        <f t="shared" si="34"/>
        <v>#N/A</v>
      </c>
      <c r="BH43" s="98" t="e">
        <f t="shared" si="34"/>
        <v>#N/A</v>
      </c>
      <c r="BI43" s="98" t="e">
        <f t="shared" si="34"/>
        <v>#N/A</v>
      </c>
      <c r="BJ43" s="99">
        <f t="shared" si="4"/>
        <v>1718.7651292768562</v>
      </c>
    </row>
    <row r="44">
      <c r="A44" s="27"/>
      <c r="B44" s="109" t="s">
        <v>32</v>
      </c>
      <c r="C44" s="110" t="s">
        <v>30</v>
      </c>
      <c r="D44" s="110">
        <v>4</v>
      </c>
      <c r="E44" s="110" t="s">
        <v>32</v>
      </c>
      <c r="F44" s="101" t="s">
        <v>100</v>
      </c>
      <c r="G44" s="102">
        <v>45420</v>
      </c>
      <c r="H44" s="103"/>
      <c r="I44" s="103" t="b">
        <f t="shared" si="5"/>
        <v>1</v>
      </c>
      <c r="J44" s="103" t="b">
        <f>IF(IFERROR(MATCH(B44,'Osallistujat ja seuranta'!$C$4:$C$23,0),0)&gt;0,TRUE,FALSE)</f>
        <v>1</v>
      </c>
      <c r="K44" s="103" t="b">
        <f>IF(IFERROR(MATCH(C44,'Osallistujat ja seuranta'!$C$4:$C$23,0),0)&gt;0,TRUE,FALSE)</f>
        <v>1</v>
      </c>
      <c r="L44" s="103" t="b">
        <f t="shared" si="6"/>
        <v>1</v>
      </c>
      <c r="M44" s="103" t="b">
        <f t="shared" si="7"/>
        <v>1</v>
      </c>
      <c r="N44" s="103" t="b">
        <f t="shared" si="8"/>
        <v>1</v>
      </c>
      <c r="O44" s="104">
        <f t="shared" si="9"/>
        <v>1</v>
      </c>
      <c r="P44" s="105">
        <f t="shared" si="32"/>
        <v>1741.7618774447938</v>
      </c>
      <c r="Q44" s="105">
        <f t="shared" si="33"/>
        <v>1082.1947179682713</v>
      </c>
      <c r="R44" s="105">
        <f t="shared" si="12"/>
        <v>309.56715947652242</v>
      </c>
      <c r="S44" s="105">
        <f t="shared" si="13"/>
        <v>1432.1947179682713</v>
      </c>
      <c r="T44" s="104">
        <f t="shared" si="14"/>
        <v>1</v>
      </c>
      <c r="U44" s="104">
        <f t="shared" si="15"/>
        <v>-51.459177373538154</v>
      </c>
      <c r="V44" s="104">
        <f t="shared" si="16"/>
        <v>-52.727635622301555</v>
      </c>
      <c r="W44" s="106">
        <f t="shared" si="17"/>
        <v>0.78047871129256408</v>
      </c>
      <c r="X44" s="107">
        <f t="shared" si="18"/>
        <v>26.703373317449234</v>
      </c>
      <c r="Y44" s="107">
        <f t="shared" si="19"/>
        <v>1.3957816570541854</v>
      </c>
      <c r="Z44" s="107">
        <f>IF(O44=1,(X44*(T44-W44))*'Säännöt ja ohjeet'!$B$55+Y44,"")</f>
        <v>13.119699504018614</v>
      </c>
      <c r="AA44" s="107">
        <f t="shared" si="20"/>
        <v>0</v>
      </c>
      <c r="AB44" s="107">
        <f t="shared" si="21"/>
        <v>0.21952128870743592</v>
      </c>
      <c r="AC44" s="107">
        <f t="shared" si="22"/>
        <v>46.970963465863477</v>
      </c>
      <c r="AD44" s="107">
        <f t="shared" si="23"/>
        <v>3.0445132540519615</v>
      </c>
      <c r="AE44" s="107">
        <f>IF(O44=1,(AC44*(AA44-AB44))*'Säännöt ja ohjeet'!$B$55+AD44,"")</f>
        <v>-17.577739609660522</v>
      </c>
      <c r="AF44" s="108" t="e">
        <f t="shared" si="24"/>
        <v>#NAME?</v>
      </c>
      <c r="AG44" s="108" t="e">
        <f t="shared" si="25"/>
        <v>#NAME?</v>
      </c>
      <c r="AH44" s="81" t="str">
        <f t="shared" si="26"/>
        <v xml:space="preserve"> </v>
      </c>
      <c r="AI44" s="81"/>
      <c r="AJ44" s="98">
        <f t="shared" si="34"/>
        <v>1064.6169783586108</v>
      </c>
      <c r="AK44" s="98">
        <f t="shared" si="34"/>
        <v>1754.8815769488124</v>
      </c>
      <c r="AL44" s="98">
        <f t="shared" si="34"/>
        <v>2384.3572715807577</v>
      </c>
      <c r="AM44" s="98">
        <f t="shared" si="34"/>
        <v>1465.4466025934048</v>
      </c>
      <c r="AN44" s="98">
        <f t="shared" si="34"/>
        <v>1162.9788705929291</v>
      </c>
      <c r="AO44" s="98">
        <f t="shared" si="34"/>
        <v>1286.6531083473139</v>
      </c>
      <c r="AP44" s="98">
        <f t="shared" si="34"/>
        <v>2249.8426729881276</v>
      </c>
      <c r="AQ44" s="98">
        <f t="shared" si="34"/>
        <v>1592.2910987469847</v>
      </c>
      <c r="AR44" s="98">
        <f t="shared" si="34"/>
        <v>950.50921266288753</v>
      </c>
      <c r="AS44" s="98">
        <f t="shared" si="34"/>
        <v>2190.646213843967</v>
      </c>
      <c r="AT44" s="98">
        <f t="shared" si="34"/>
        <v>1917.7544818345082</v>
      </c>
      <c r="AU44" s="98">
        <f t="shared" si="34"/>
        <v>2315.8808571249074</v>
      </c>
      <c r="AV44" s="98">
        <f t="shared" si="34"/>
        <v>2154.3919546143084</v>
      </c>
      <c r="AW44" s="98">
        <f t="shared" si="34"/>
        <v>1913.5546278721454</v>
      </c>
      <c r="AX44" s="98">
        <f t="shared" si="34"/>
        <v>965.03901732181578</v>
      </c>
      <c r="AY44" s="98">
        <f t="shared" si="34"/>
        <v>2304</v>
      </c>
      <c r="AZ44" s="98">
        <f t="shared" si="34"/>
        <v>1400</v>
      </c>
      <c r="BA44" s="98">
        <f t="shared" si="34"/>
        <v>2327</v>
      </c>
      <c r="BB44" s="98">
        <f t="shared" si="34"/>
        <v>2171</v>
      </c>
      <c r="BC44" s="98">
        <f t="shared" si="34"/>
        <v>800</v>
      </c>
      <c r="BD44" s="98" t="e">
        <f t="shared" si="34"/>
        <v>#N/A</v>
      </c>
      <c r="BE44" s="98" t="e">
        <f t="shared" si="34"/>
        <v>#N/A</v>
      </c>
      <c r="BF44" s="98" t="e">
        <f t="shared" si="34"/>
        <v>#N/A</v>
      </c>
      <c r="BG44" s="98" t="e">
        <f t="shared" si="34"/>
        <v>#N/A</v>
      </c>
      <c r="BH44" s="98" t="e">
        <f t="shared" si="34"/>
        <v>#N/A</v>
      </c>
      <c r="BI44" s="98" t="e">
        <f t="shared" si="34"/>
        <v>#N/A</v>
      </c>
      <c r="BJ44" s="99">
        <f t="shared" si="4"/>
        <v>1718.5422272715739</v>
      </c>
    </row>
    <row r="45">
      <c r="A45" s="27"/>
      <c r="B45" s="109" t="s">
        <v>3</v>
      </c>
      <c r="C45" s="110" t="s">
        <v>54</v>
      </c>
      <c r="D45" s="110">
        <v>0</v>
      </c>
      <c r="E45" s="110" t="s">
        <v>3</v>
      </c>
      <c r="F45" s="101" t="s">
        <v>100</v>
      </c>
      <c r="G45" s="102">
        <v>45421</v>
      </c>
      <c r="H45" s="103"/>
      <c r="I45" s="103" t="b">
        <f t="shared" si="5"/>
        <v>1</v>
      </c>
      <c r="J45" s="103" t="b">
        <f>IF(IFERROR(MATCH(B45,'Osallistujat ja seuranta'!$C$4:$C$23,0),0)&gt;0,TRUE,FALSE)</f>
        <v>1</v>
      </c>
      <c r="K45" s="103" t="b">
        <f>IF(IFERROR(MATCH(C45,'Osallistujat ja seuranta'!$C$4:$C$23,0),0)&gt;0,TRUE,FALSE)</f>
        <v>1</v>
      </c>
      <c r="L45" s="103" t="b">
        <f t="shared" si="6"/>
        <v>1</v>
      </c>
      <c r="M45" s="103" t="b">
        <f t="shared" si="7"/>
        <v>1</v>
      </c>
      <c r="N45" s="103" t="b">
        <f t="shared" si="8"/>
        <v>1</v>
      </c>
      <c r="O45" s="104">
        <f t="shared" si="9"/>
        <v>1</v>
      </c>
      <c r="P45" s="105">
        <f t="shared" si="32"/>
        <v>2384.3572715807577</v>
      </c>
      <c r="Q45" s="105">
        <f t="shared" si="33"/>
        <v>2304</v>
      </c>
      <c r="R45" s="105">
        <f t="shared" si="12"/>
        <v>80.357271580757697</v>
      </c>
      <c r="S45" s="105">
        <f t="shared" si="13"/>
        <v>2304</v>
      </c>
      <c r="T45" s="104">
        <f t="shared" si="14"/>
        <v>1</v>
      </c>
      <c r="U45" s="104">
        <f t="shared" si="15"/>
        <v>-47.73738377879863</v>
      </c>
      <c r="V45" s="104">
        <f t="shared" si="16"/>
        <v>-48.326230803092187</v>
      </c>
      <c r="W45" s="106">
        <f t="shared" si="17"/>
        <v>0.64310055582244019</v>
      </c>
      <c r="X45" s="107">
        <f t="shared" si="18"/>
        <v>11.405483175866904</v>
      </c>
      <c r="Y45" s="107">
        <f t="shared" si="19"/>
        <v>5.9780544228727008e-002</v>
      </c>
      <c r="Z45" s="107">
        <f>IF(O45=1,(X45*(T45-W45))*'Säännöt ja ohjeet'!$B$55+Y45,"")</f>
        <v>8.2010017563155433</v>
      </c>
      <c r="AA45" s="107">
        <f t="shared" si="20"/>
        <v>0</v>
      </c>
      <c r="AB45" s="107">
        <f t="shared" si="21"/>
        <v>0.35689944417755981</v>
      </c>
      <c r="AC45" s="107">
        <f t="shared" si="22"/>
        <v>13.048691044812351</v>
      </c>
      <c r="AD45" s="107">
        <f t="shared" si="23"/>
        <v>0.13369192960265724</v>
      </c>
      <c r="AE45" s="107">
        <f>IF(O45=1,(AC45*(AA45-AB45))*'Säännöt ja ohjeet'!$B$55+AD45,"")</f>
        <v>-9.1804492326738032</v>
      </c>
      <c r="AF45" s="108" t="e">
        <f t="shared" si="24"/>
        <v>#NAME?</v>
      </c>
      <c r="AG45" s="108" t="e">
        <f t="shared" si="25"/>
        <v>#NAME?</v>
      </c>
      <c r="AH45" s="81" t="str">
        <f t="shared" si="26"/>
        <v xml:space="preserve"> </v>
      </c>
      <c r="AI45" s="81"/>
      <c r="AJ45" s="98">
        <f t="shared" si="34"/>
        <v>1064.6169783586108</v>
      </c>
      <c r="AK45" s="98">
        <f t="shared" si="34"/>
        <v>1754.8815769488124</v>
      </c>
      <c r="AL45" s="98">
        <f t="shared" si="34"/>
        <v>2392.5582733370734</v>
      </c>
      <c r="AM45" s="98">
        <f t="shared" si="34"/>
        <v>1465.4466025934048</v>
      </c>
      <c r="AN45" s="98">
        <f t="shared" si="34"/>
        <v>1162.9788705929291</v>
      </c>
      <c r="AO45" s="98">
        <f t="shared" si="34"/>
        <v>1286.6531083473139</v>
      </c>
      <c r="AP45" s="98">
        <f t="shared" si="34"/>
        <v>2249.8426729881276</v>
      </c>
      <c r="AQ45" s="98">
        <f t="shared" si="34"/>
        <v>1592.2910987469847</v>
      </c>
      <c r="AR45" s="98">
        <f t="shared" si="34"/>
        <v>950.50921266288753</v>
      </c>
      <c r="AS45" s="98">
        <f t="shared" si="34"/>
        <v>2190.646213843967</v>
      </c>
      <c r="AT45" s="98">
        <f t="shared" si="34"/>
        <v>1917.7544818345082</v>
      </c>
      <c r="AU45" s="98">
        <f t="shared" si="34"/>
        <v>2315.8808571249074</v>
      </c>
      <c r="AV45" s="98">
        <f t="shared" si="34"/>
        <v>2154.3919546143084</v>
      </c>
      <c r="AW45" s="98">
        <f t="shared" si="34"/>
        <v>1913.5546278721454</v>
      </c>
      <c r="AX45" s="98">
        <f t="shared" si="34"/>
        <v>965.03901732181578</v>
      </c>
      <c r="AY45" s="98">
        <f t="shared" si="34"/>
        <v>2294.8195507673263</v>
      </c>
      <c r="AZ45" s="98">
        <f t="shared" si="34"/>
        <v>1400</v>
      </c>
      <c r="BA45" s="98">
        <f t="shared" si="34"/>
        <v>2327</v>
      </c>
      <c r="BB45" s="98">
        <f t="shared" si="34"/>
        <v>2171</v>
      </c>
      <c r="BC45" s="98">
        <f t="shared" si="34"/>
        <v>800</v>
      </c>
      <c r="BD45" s="98" t="e">
        <f t="shared" si="34"/>
        <v>#N/A</v>
      </c>
      <c r="BE45" s="98" t="e">
        <f t="shared" si="34"/>
        <v>#N/A</v>
      </c>
      <c r="BF45" s="98" t="e">
        <f t="shared" si="34"/>
        <v>#N/A</v>
      </c>
      <c r="BG45" s="98" t="e">
        <f t="shared" si="34"/>
        <v>#N/A</v>
      </c>
      <c r="BH45" s="98" t="e">
        <f t="shared" si="34"/>
        <v>#N/A</v>
      </c>
      <c r="BI45" s="98" t="e">
        <f t="shared" si="34"/>
        <v>#N/A</v>
      </c>
      <c r="BJ45" s="99">
        <f t="shared" si="4"/>
        <v>1718.4932548977558</v>
      </c>
    </row>
    <row r="46">
      <c r="A46" s="27"/>
      <c r="B46" s="109" t="s">
        <v>3</v>
      </c>
      <c r="C46" s="110" t="s">
        <v>52</v>
      </c>
      <c r="D46" s="110">
        <v>1</v>
      </c>
      <c r="E46" s="110" t="s">
        <v>3</v>
      </c>
      <c r="F46" s="101" t="s">
        <v>100</v>
      </c>
      <c r="G46" s="102">
        <v>45421</v>
      </c>
      <c r="H46" s="103"/>
      <c r="I46" s="103" t="b">
        <f t="shared" si="5"/>
        <v>1</v>
      </c>
      <c r="J46" s="103" t="b">
        <f>IF(IFERROR(MATCH(B46,'Osallistujat ja seuranta'!$C$4:$C$23,0),0)&gt;0,TRUE,FALSE)</f>
        <v>1</v>
      </c>
      <c r="K46" s="103" t="b">
        <f>IF(IFERROR(MATCH(C46,'Osallistujat ja seuranta'!$C$4:$C$23,0),0)&gt;0,TRUE,FALSE)</f>
        <v>1</v>
      </c>
      <c r="L46" s="103" t="b">
        <f t="shared" si="6"/>
        <v>1</v>
      </c>
      <c r="M46" s="103" t="b">
        <f t="shared" si="7"/>
        <v>1</v>
      </c>
      <c r="N46" s="103" t="b">
        <f t="shared" si="8"/>
        <v>1</v>
      </c>
      <c r="O46" s="104">
        <f t="shared" si="9"/>
        <v>1</v>
      </c>
      <c r="P46" s="105">
        <f t="shared" si="32"/>
        <v>2392.5582733370734</v>
      </c>
      <c r="Q46" s="105">
        <f t="shared" si="33"/>
        <v>1913.5546278721454</v>
      </c>
      <c r="R46" s="105">
        <f t="shared" si="12"/>
        <v>429.00364546492801</v>
      </c>
      <c r="S46" s="105">
        <f t="shared" si="13"/>
        <v>1963.5546278721454</v>
      </c>
      <c r="T46" s="104">
        <f t="shared" si="14"/>
        <v>1</v>
      </c>
      <c r="U46" s="104">
        <f t="shared" si="15"/>
        <v>-47.674405457235572</v>
      </c>
      <c r="V46" s="104">
        <f t="shared" si="16"/>
        <v>-50.384380626403953</v>
      </c>
      <c r="W46" s="106">
        <f t="shared" si="17"/>
        <v>0.9376126961531106</v>
      </c>
      <c r="X46" s="107">
        <f t="shared" si="18"/>
        <v>11.242476790043037</v>
      </c>
      <c r="Y46" s="107">
        <f t="shared" si="19"/>
        <v>5.4681358450058296e-002</v>
      </c>
      <c r="Z46" s="107">
        <f>IF(O46=1,(X46*(T46-W46))*'Säännöt ja ohjeet'!$B$55+Y46,"")</f>
        <v>1.4574569894340916</v>
      </c>
      <c r="AA46" s="107">
        <f t="shared" si="20"/>
        <v>0</v>
      </c>
      <c r="AB46" s="107">
        <f t="shared" si="21"/>
        <v>6.2387303846889397e-002</v>
      </c>
      <c r="AC46" s="107">
        <f t="shared" si="22"/>
        <v>22.151157592400974</v>
      </c>
      <c r="AD46" s="107">
        <f t="shared" si="23"/>
        <v>0.96770349139650524</v>
      </c>
      <c r="AE46" s="107">
        <f>IF(O46=1,(AC46*(AA46-AB46))*'Säännöt ja ohjeet'!$B$55+AD46,"")</f>
        <v>-1.7961985071583959</v>
      </c>
      <c r="AF46" s="108" t="e">
        <f t="shared" si="24"/>
        <v>#NAME?</v>
      </c>
      <c r="AG46" s="108" t="e">
        <f t="shared" si="25"/>
        <v>#NAME?</v>
      </c>
      <c r="AH46" s="81" t="str">
        <f t="shared" si="26"/>
        <v xml:space="preserve"> </v>
      </c>
      <c r="AI46" s="81"/>
      <c r="AJ46" s="98">
        <f t="shared" si="34"/>
        <v>1064.6169783586108</v>
      </c>
      <c r="AK46" s="98">
        <f t="shared" si="34"/>
        <v>1754.8815769488124</v>
      </c>
      <c r="AL46" s="98">
        <f t="shared" si="34"/>
        <v>2394.0157303265073</v>
      </c>
      <c r="AM46" s="98">
        <f t="shared" si="34"/>
        <v>1465.4466025934048</v>
      </c>
      <c r="AN46" s="98">
        <f t="shared" si="34"/>
        <v>1162.9788705929291</v>
      </c>
      <c r="AO46" s="98">
        <f t="shared" si="34"/>
        <v>1286.6531083473139</v>
      </c>
      <c r="AP46" s="98">
        <f t="shared" si="34"/>
        <v>2249.8426729881276</v>
      </c>
      <c r="AQ46" s="98">
        <f t="shared" si="34"/>
        <v>1592.2910987469847</v>
      </c>
      <c r="AR46" s="98">
        <f t="shared" si="34"/>
        <v>950.50921266288753</v>
      </c>
      <c r="AS46" s="98">
        <f t="shared" si="34"/>
        <v>2190.646213843967</v>
      </c>
      <c r="AT46" s="98">
        <f t="shared" si="34"/>
        <v>1917.7544818345082</v>
      </c>
      <c r="AU46" s="98">
        <f t="shared" si="34"/>
        <v>2315.8808571249074</v>
      </c>
      <c r="AV46" s="98">
        <f t="shared" si="34"/>
        <v>2154.3919546143084</v>
      </c>
      <c r="AW46" s="98">
        <f t="shared" si="34"/>
        <v>1911.758429364987</v>
      </c>
      <c r="AX46" s="98">
        <f t="shared" si="34"/>
        <v>965.03901732181578</v>
      </c>
      <c r="AY46" s="98">
        <f t="shared" si="34"/>
        <v>2294.8195507673263</v>
      </c>
      <c r="AZ46" s="98">
        <f t="shared" si="34"/>
        <v>1400</v>
      </c>
      <c r="BA46" s="98">
        <f t="shared" si="34"/>
        <v>2327</v>
      </c>
      <c r="BB46" s="98">
        <f t="shared" si="34"/>
        <v>2171</v>
      </c>
      <c r="BC46" s="98">
        <f t="shared" si="34"/>
        <v>800</v>
      </c>
      <c r="BD46" s="98" t="e">
        <f t="shared" si="34"/>
        <v>#N/A</v>
      </c>
      <c r="BE46" s="98" t="e">
        <f t="shared" si="34"/>
        <v>#N/A</v>
      </c>
      <c r="BF46" s="98" t="e">
        <f t="shared" si="34"/>
        <v>#N/A</v>
      </c>
      <c r="BG46" s="98" t="e">
        <f t="shared" si="34"/>
        <v>#N/A</v>
      </c>
      <c r="BH46" s="98" t="e">
        <f t="shared" si="34"/>
        <v>#N/A</v>
      </c>
      <c r="BI46" s="98" t="e">
        <f t="shared" si="34"/>
        <v>#N/A</v>
      </c>
      <c r="BJ46" s="99">
        <f t="shared" si="4"/>
        <v>1718.4763178218698</v>
      </c>
    </row>
    <row r="47">
      <c r="A47" s="27"/>
      <c r="B47" s="109" t="s">
        <v>54</v>
      </c>
      <c r="C47" s="110" t="s">
        <v>52</v>
      </c>
      <c r="D47" s="110">
        <v>1</v>
      </c>
      <c r="E47" s="110" t="s">
        <v>54</v>
      </c>
      <c r="F47" s="101" t="s">
        <v>100</v>
      </c>
      <c r="G47" s="102">
        <v>45421</v>
      </c>
      <c r="H47" s="103"/>
      <c r="I47" s="103" t="b">
        <f t="shared" si="5"/>
        <v>1</v>
      </c>
      <c r="J47" s="103" t="b">
        <f>IF(IFERROR(MATCH(B47,'Osallistujat ja seuranta'!$C$4:$C$23,0),0)&gt;0,TRUE,FALSE)</f>
        <v>1</v>
      </c>
      <c r="K47" s="103" t="b">
        <f>IF(IFERROR(MATCH(C47,'Osallistujat ja seuranta'!$C$4:$C$23,0),0)&gt;0,TRUE,FALSE)</f>
        <v>1</v>
      </c>
      <c r="L47" s="103" t="b">
        <f t="shared" si="6"/>
        <v>1</v>
      </c>
      <c r="M47" s="103" t="b">
        <f t="shared" si="7"/>
        <v>1</v>
      </c>
      <c r="N47" s="103" t="b">
        <f t="shared" si="8"/>
        <v>1</v>
      </c>
      <c r="O47" s="104">
        <f t="shared" si="9"/>
        <v>1</v>
      </c>
      <c r="P47" s="105">
        <f t="array" ref="P47">if(O47=1,index(41:41,1,match(B47,$3:$3,0)),"")</f>
        <v>2294.8195507673263</v>
      </c>
      <c r="Q47" s="105">
        <f t="array" ref="Q47">if(O47=1,index(41:41,1,match(C47,$3:$3,0)),"")</f>
        <v>1926.4346611037747</v>
      </c>
      <c r="R47" s="105">
        <f t="shared" si="12"/>
        <v>318.38488966355158</v>
      </c>
      <c r="S47" s="105">
        <f t="shared" si="13"/>
        <v>1976.4346611037747</v>
      </c>
      <c r="T47" s="104">
        <f t="shared" si="14"/>
        <v>1</v>
      </c>
      <c r="U47" s="104">
        <f t="shared" si="15"/>
        <v>-48.390456490957256</v>
      </c>
      <c r="V47" s="104">
        <f t="shared" si="16"/>
        <v>-50.31659072098185</v>
      </c>
      <c r="W47" s="106">
        <f t="shared" si="17"/>
        <v>0.87282091988104182</v>
      </c>
      <c r="X47" s="107">
        <f t="shared" si="18"/>
        <v>13.241660828816087</v>
      </c>
      <c r="Y47" s="107">
        <f t="shared" si="19"/>
        <v>0.14520981158479102</v>
      </c>
      <c r="Z47" s="107">
        <f>IF(O47=1,(X47*(T47-W47))*'Säännöt ja ohjeet'!$B$55+Y47,"")</f>
        <v>3.5133342984969334</v>
      </c>
      <c r="AA47" s="107">
        <f t="shared" si="20"/>
        <v>0</v>
      </c>
      <c r="AB47" s="107">
        <f t="shared" si="21"/>
        <v>0.12717908011895818</v>
      </c>
      <c r="AC47" s="107">
        <f t="shared" si="22"/>
        <v>21.822822684944342</v>
      </c>
      <c r="AD47" s="107">
        <f t="shared" si="23"/>
        <v>0.9357798764679639</v>
      </c>
      <c r="AE47" s="107">
        <f>IF(O47=1,(AC47*(AA47-AB47))*'Säännöt ja ohjeet'!$B$55+AD47,"")</f>
        <v>-4.6150331528727451</v>
      </c>
      <c r="AF47" s="108" t="e">
        <f t="shared" si="24"/>
        <v>#NAME?</v>
      </c>
      <c r="AG47" s="108" t="e">
        <f t="shared" si="25"/>
        <v>#NAME?</v>
      </c>
      <c r="AH47" s="81" t="str">
        <f t="shared" si="26"/>
        <v xml:space="preserve"> </v>
      </c>
      <c r="AI47" s="81"/>
      <c r="AJ47" s="98">
        <f t="shared" ref="AJ47:BI47" si="35">if($B47=AJ$3,AJ41+$Z47,if($C47=AJ$3,AJ41+$AE47,AJ41))</f>
        <v>1064.6169783586108</v>
      </c>
      <c r="AK47" s="98">
        <f t="shared" si="35"/>
        <v>1754.8815769488124</v>
      </c>
      <c r="AL47" s="98">
        <f t="shared" si="35"/>
        <v>2394.0157303265073</v>
      </c>
      <c r="AM47" s="98">
        <f t="shared" si="35"/>
        <v>1465.4466025934048</v>
      </c>
      <c r="AN47" s="98">
        <f t="shared" si="35"/>
        <v>1162.9788705929291</v>
      </c>
      <c r="AO47" s="98">
        <f t="shared" si="35"/>
        <v>1286.6531083473139</v>
      </c>
      <c r="AP47" s="98">
        <f t="shared" si="35"/>
        <v>2249.8426729881276</v>
      </c>
      <c r="AQ47" s="98">
        <f t="shared" si="35"/>
        <v>1574.9720785034001</v>
      </c>
      <c r="AR47" s="98">
        <f t="shared" si="35"/>
        <v>950.50921266288753</v>
      </c>
      <c r="AS47" s="98">
        <f t="shared" si="35"/>
        <v>2190.646213843967</v>
      </c>
      <c r="AT47" s="98">
        <f t="shared" si="35"/>
        <v>1917.7544818345082</v>
      </c>
      <c r="AU47" s="98">
        <f t="shared" si="35"/>
        <v>2315.8808571249074</v>
      </c>
      <c r="AV47" s="98">
        <f t="shared" si="35"/>
        <v>2154.3919546143084</v>
      </c>
      <c r="AW47" s="98">
        <f t="shared" si="35"/>
        <v>1921.819627950902</v>
      </c>
      <c r="AX47" s="98">
        <f t="shared" si="35"/>
        <v>965.03901732181578</v>
      </c>
      <c r="AY47" s="98">
        <f t="shared" si="35"/>
        <v>2298.3328850658231</v>
      </c>
      <c r="AZ47" s="98">
        <f t="shared" si="35"/>
        <v>1400</v>
      </c>
      <c r="BA47" s="98">
        <f t="shared" si="35"/>
        <v>2327</v>
      </c>
      <c r="BB47" s="98">
        <f t="shared" si="35"/>
        <v>2171</v>
      </c>
      <c r="BC47" s="98">
        <f t="shared" si="35"/>
        <v>800</v>
      </c>
      <c r="BD47" s="98" t="e">
        <f t="shared" si="35"/>
        <v>#N/A</v>
      </c>
      <c r="BE47" s="98" t="e">
        <f t="shared" si="35"/>
        <v>#N/A</v>
      </c>
      <c r="BF47" s="98" t="e">
        <f t="shared" si="35"/>
        <v>#N/A</v>
      </c>
      <c r="BG47" s="98" t="e">
        <f t="shared" si="35"/>
        <v>#N/A</v>
      </c>
      <c r="BH47" s="98" t="e">
        <f t="shared" si="35"/>
        <v>#N/A</v>
      </c>
      <c r="BI47" s="98" t="e">
        <f t="shared" si="35"/>
        <v>#N/A</v>
      </c>
      <c r="BJ47" s="99">
        <f t="shared" si="4"/>
        <v>1718.2890934539114</v>
      </c>
    </row>
    <row r="48">
      <c r="A48" s="27"/>
      <c r="B48" s="109" t="s">
        <v>54</v>
      </c>
      <c r="C48" s="110" t="s">
        <v>52</v>
      </c>
      <c r="D48" s="110">
        <v>1</v>
      </c>
      <c r="E48" s="110" t="s">
        <v>54</v>
      </c>
      <c r="F48" s="101" t="s">
        <v>100</v>
      </c>
      <c r="G48" s="102">
        <v>45421</v>
      </c>
      <c r="H48" s="103"/>
      <c r="I48" s="103" t="b">
        <f t="shared" si="5"/>
        <v>1</v>
      </c>
      <c r="J48" s="103" t="b">
        <f>IF(IFERROR(MATCH(B48,'Osallistujat ja seuranta'!$C$4:$C$23,0),0)&gt;0,TRUE,FALSE)</f>
        <v>1</v>
      </c>
      <c r="K48" s="103" t="b">
        <f>IF(IFERROR(MATCH(C48,'Osallistujat ja seuranta'!$C$4:$C$23,0),0)&gt;0,TRUE,FALSE)</f>
        <v>1</v>
      </c>
      <c r="L48" s="103" t="b">
        <f t="shared" si="6"/>
        <v>1</v>
      </c>
      <c r="M48" s="103" t="b">
        <f t="shared" si="7"/>
        <v>1</v>
      </c>
      <c r="N48" s="103" t="b">
        <f t="shared" si="8"/>
        <v>1</v>
      </c>
      <c r="O48" s="104">
        <f t="shared" si="9"/>
        <v>1</v>
      </c>
      <c r="P48" s="105">
        <f t="shared" ref="P48:P111" si="36">if(O48=1,index(47:47,1,match(B48,$3:$3,0)),"")</f>
        <v>2298.3328850658231</v>
      </c>
      <c r="Q48" s="105">
        <f t="shared" ref="Q48:Q111" si="37">if(O48=1,index(47:47,1,match(C48,$3:$3,0)),"")</f>
        <v>1921.819627950902</v>
      </c>
      <c r="R48" s="105">
        <f t="shared" si="12"/>
        <v>326.51325711492109</v>
      </c>
      <c r="S48" s="105">
        <f t="shared" si="13"/>
        <v>1971.819627950902</v>
      </c>
      <c r="T48" s="104">
        <f t="shared" si="14"/>
        <v>1</v>
      </c>
      <c r="U48" s="104">
        <f t="shared" si="15"/>
        <v>-48.365947040759174</v>
      </c>
      <c r="V48" s="104">
        <f t="shared" si="16"/>
        <v>-50.34095600197643</v>
      </c>
      <c r="W48" s="106">
        <f t="shared" si="17"/>
        <v>0.87814810811979715</v>
      </c>
      <c r="X48" s="107">
        <f t="shared" si="18"/>
        <v>13.167686327554559</v>
      </c>
      <c r="Y48" s="107">
        <f t="shared" si="19"/>
        <v>0.14072418611532128</v>
      </c>
      <c r="Z48" s="107">
        <f>IF(O48=1,(X48*(T48-W48))*'Säännöt ja ohjeet'!$B$55+Y48,"")</f>
        <v>3.3497391675105281</v>
      </c>
      <c r="AA48" s="107">
        <f t="shared" si="20"/>
        <v>0</v>
      </c>
      <c r="AB48" s="107">
        <f t="shared" si="21"/>
        <v>0.12185189188020285</v>
      </c>
      <c r="AC48" s="107">
        <f t="shared" si="22"/>
        <v>21.940256656155924</v>
      </c>
      <c r="AD48" s="107">
        <f t="shared" si="23"/>
        <v>0.94721328970283936</v>
      </c>
      <c r="AE48" s="107">
        <f>IF(O48=1,(AC48*(AA48-AB48))*'Säännöt ja ohjeet'!$B$55+AD48,"")</f>
        <v>-4.3997102740767859</v>
      </c>
      <c r="AF48" s="108" t="e">
        <f t="shared" si="24"/>
        <v>#NAME?</v>
      </c>
      <c r="AG48" s="108" t="e">
        <f t="shared" si="25"/>
        <v>#NAME?</v>
      </c>
      <c r="AH48" s="81" t="str">
        <f t="shared" si="26"/>
        <v xml:space="preserve"> </v>
      </c>
      <c r="AI48" s="81"/>
      <c r="AJ48" s="98">
        <f t="shared" ref="AJ48:BI99" si="38">if($B48=AJ$3,AJ47+$Z48,if($C48=AJ$3,AJ47+$AE48,AJ47))</f>
        <v>1064.6169783586108</v>
      </c>
      <c r="AK48" s="98">
        <f t="shared" si="38"/>
        <v>1754.8815769488124</v>
      </c>
      <c r="AL48" s="98">
        <f t="shared" si="38"/>
        <v>2394.0157303265073</v>
      </c>
      <c r="AM48" s="98">
        <f t="shared" si="38"/>
        <v>1465.4466025934048</v>
      </c>
      <c r="AN48" s="98">
        <f t="shared" si="38"/>
        <v>1162.9788705929291</v>
      </c>
      <c r="AO48" s="98">
        <f t="shared" si="38"/>
        <v>1286.6531083473139</v>
      </c>
      <c r="AP48" s="98">
        <f t="shared" si="38"/>
        <v>2249.8426729881276</v>
      </c>
      <c r="AQ48" s="98">
        <f t="shared" si="38"/>
        <v>1574.9720785034001</v>
      </c>
      <c r="AR48" s="98">
        <f t="shared" si="38"/>
        <v>950.50921266288753</v>
      </c>
      <c r="AS48" s="98">
        <f t="shared" si="38"/>
        <v>2190.646213843967</v>
      </c>
      <c r="AT48" s="98">
        <f t="shared" si="38"/>
        <v>1917.7544818345082</v>
      </c>
      <c r="AU48" s="98">
        <f t="shared" si="38"/>
        <v>2315.8808571249074</v>
      </c>
      <c r="AV48" s="98">
        <f t="shared" si="38"/>
        <v>2154.3919546143084</v>
      </c>
      <c r="AW48" s="98">
        <f t="shared" si="38"/>
        <v>1917.4199176768252</v>
      </c>
      <c r="AX48" s="98">
        <f t="shared" si="38"/>
        <v>965.03901732181578</v>
      </c>
      <c r="AY48" s="98">
        <f t="shared" si="38"/>
        <v>2301.6826242333336</v>
      </c>
      <c r="AZ48" s="98">
        <f t="shared" si="38"/>
        <v>1400</v>
      </c>
      <c r="BA48" s="98">
        <f t="shared" si="38"/>
        <v>2327</v>
      </c>
      <c r="BB48" s="98">
        <f t="shared" si="38"/>
        <v>2171</v>
      </c>
      <c r="BC48" s="98">
        <f t="shared" si="38"/>
        <v>800</v>
      </c>
      <c r="BD48" s="98" t="e">
        <f t="shared" si="38"/>
        <v>#N/A</v>
      </c>
      <c r="BE48" s="98" t="e">
        <f t="shared" si="38"/>
        <v>#N/A</v>
      </c>
      <c r="BF48" s="98" t="e">
        <f t="shared" si="38"/>
        <v>#N/A</v>
      </c>
      <c r="BG48" s="98" t="e">
        <f t="shared" si="38"/>
        <v>#N/A</v>
      </c>
      <c r="BH48" s="98" t="e">
        <f t="shared" si="38"/>
        <v>#N/A</v>
      </c>
      <c r="BI48" s="98" t="e">
        <f t="shared" si="38"/>
        <v>#N/A</v>
      </c>
      <c r="BJ48" s="99">
        <f t="shared" si="4"/>
        <v>1718.2365948985832</v>
      </c>
    </row>
    <row r="49">
      <c r="A49" s="27"/>
      <c r="B49" s="109" t="s">
        <v>9</v>
      </c>
      <c r="C49" s="110" t="s">
        <v>30</v>
      </c>
      <c r="D49" s="110">
        <v>0</v>
      </c>
      <c r="E49" s="110" t="s">
        <v>9</v>
      </c>
      <c r="F49" s="101" t="s">
        <v>100</v>
      </c>
      <c r="G49" s="102">
        <v>45424</v>
      </c>
      <c r="H49" s="103"/>
      <c r="I49" s="103" t="b">
        <f t="shared" si="5"/>
        <v>1</v>
      </c>
      <c r="J49" s="103" t="b">
        <f>IF(IFERROR(MATCH(B49,'Osallistujat ja seuranta'!$C$4:$C$23,0),0)&gt;0,TRUE,FALSE)</f>
        <v>1</v>
      </c>
      <c r="K49" s="103" t="b">
        <f>IF(IFERROR(MATCH(C49,'Osallistujat ja seuranta'!$C$4:$C$23,0),0)&gt;0,TRUE,FALSE)</f>
        <v>1</v>
      </c>
      <c r="L49" s="103" t="b">
        <f t="shared" si="6"/>
        <v>1</v>
      </c>
      <c r="M49" s="103" t="b">
        <f t="shared" si="7"/>
        <v>1</v>
      </c>
      <c r="N49" s="103" t="b">
        <f t="shared" si="8"/>
        <v>1</v>
      </c>
      <c r="O49" s="104">
        <f t="shared" si="9"/>
        <v>1</v>
      </c>
      <c r="P49" s="105">
        <f t="shared" si="36"/>
        <v>1162.9788705929291</v>
      </c>
      <c r="Q49" s="105">
        <f t="shared" si="37"/>
        <v>1064.6169783586108</v>
      </c>
      <c r="R49" s="105">
        <f t="shared" si="12"/>
        <v>98.361892234318248</v>
      </c>
      <c r="S49" s="105">
        <f t="shared" si="13"/>
        <v>1064.6169783586108</v>
      </c>
      <c r="T49" s="104">
        <f t="shared" si="14"/>
        <v>1</v>
      </c>
      <c r="U49" s="104">
        <f t="shared" si="15"/>
        <v>-53.670176998800855</v>
      </c>
      <c r="V49" s="104">
        <f t="shared" si="16"/>
        <v>-53.985175066906699</v>
      </c>
      <c r="W49" s="106">
        <f t="shared" si="17"/>
        <v>0.57810476169607905</v>
      </c>
      <c r="X49" s="107">
        <f t="shared" si="18"/>
        <v>44.263536833872088</v>
      </c>
      <c r="Y49" s="107">
        <f t="shared" si="19"/>
        <v>2.8425529579503461</v>
      </c>
      <c r="Z49" s="107">
        <f>IF(O49=1,(X49*(T49-W49))*'Säännöt ja ohjeet'!$B$55+Y49,"")</f>
        <v>40.191703799352041</v>
      </c>
      <c r="AA49" s="107">
        <f t="shared" si="20"/>
        <v>0</v>
      </c>
      <c r="AB49" s="107">
        <f t="shared" si="21"/>
        <v>0.42189523830392095</v>
      </c>
      <c r="AC49" s="107">
        <f t="shared" si="22"/>
        <v>47.568025400792251</v>
      </c>
      <c r="AD49" s="107">
        <f t="shared" si="23"/>
        <v>3.0884575934158756</v>
      </c>
      <c r="AE49" s="107">
        <f>IF(O49=1,(AC49*(AA49-AB49))*'Säännöt ja ohjeet'!$B$55+AD49,"")</f>
        <v>-37.048989230812552</v>
      </c>
      <c r="AF49" s="108" t="e">
        <f t="shared" si="24"/>
        <v>#NAME?</v>
      </c>
      <c r="AG49" s="108" t="e">
        <f t="shared" si="25"/>
        <v>#NAME?</v>
      </c>
      <c r="AH49" s="81" t="str">
        <f t="shared" si="26"/>
        <v xml:space="preserve"> </v>
      </c>
      <c r="AI49" s="81"/>
      <c r="AJ49" s="98">
        <f t="shared" si="38"/>
        <v>1027.5679891277982</v>
      </c>
      <c r="AK49" s="98">
        <f t="shared" si="38"/>
        <v>1754.8815769488124</v>
      </c>
      <c r="AL49" s="98">
        <f t="shared" si="38"/>
        <v>2394.0157303265073</v>
      </c>
      <c r="AM49" s="98">
        <f t="shared" si="38"/>
        <v>1465.4466025934048</v>
      </c>
      <c r="AN49" s="98">
        <f t="shared" si="38"/>
        <v>1203.1705743922812</v>
      </c>
      <c r="AO49" s="98">
        <f t="shared" si="38"/>
        <v>1286.6531083473139</v>
      </c>
      <c r="AP49" s="98">
        <f t="shared" si="38"/>
        <v>2249.8426729881276</v>
      </c>
      <c r="AQ49" s="98">
        <f t="shared" si="38"/>
        <v>1574.9720785034001</v>
      </c>
      <c r="AR49" s="98">
        <f t="shared" si="38"/>
        <v>950.50921266288753</v>
      </c>
      <c r="AS49" s="98">
        <f t="shared" si="38"/>
        <v>2190.646213843967</v>
      </c>
      <c r="AT49" s="98">
        <f t="shared" si="38"/>
        <v>1917.7544818345082</v>
      </c>
      <c r="AU49" s="98">
        <f t="shared" si="38"/>
        <v>2315.8808571249074</v>
      </c>
      <c r="AV49" s="98">
        <f t="shared" si="38"/>
        <v>2154.3919546143084</v>
      </c>
      <c r="AW49" s="98">
        <f t="shared" si="38"/>
        <v>1917.4199176768252</v>
      </c>
      <c r="AX49" s="98">
        <f t="shared" si="38"/>
        <v>965.03901732181578</v>
      </c>
      <c r="AY49" s="98">
        <f t="shared" si="38"/>
        <v>2301.6826242333336</v>
      </c>
      <c r="AZ49" s="98">
        <f t="shared" si="38"/>
        <v>1400</v>
      </c>
      <c r="BA49" s="98">
        <f t="shared" si="38"/>
        <v>2327</v>
      </c>
      <c r="BB49" s="98">
        <f t="shared" si="38"/>
        <v>2171</v>
      </c>
      <c r="BC49" s="98">
        <f t="shared" si="38"/>
        <v>800</v>
      </c>
      <c r="BD49" s="98" t="e">
        <f t="shared" si="38"/>
        <v>#N/A</v>
      </c>
      <c r="BE49" s="98" t="e">
        <f t="shared" si="38"/>
        <v>#N/A</v>
      </c>
      <c r="BF49" s="98" t="e">
        <f t="shared" si="38"/>
        <v>#N/A</v>
      </c>
      <c r="BG49" s="98" t="e">
        <f t="shared" si="38"/>
        <v>#N/A</v>
      </c>
      <c r="BH49" s="98" t="e">
        <f t="shared" si="38"/>
        <v>#N/A</v>
      </c>
      <c r="BI49" s="98" t="e">
        <f t="shared" si="38"/>
        <v>#N/A</v>
      </c>
      <c r="BJ49" s="99">
        <f t="shared" si="4"/>
        <v>1718.3937306270097</v>
      </c>
    </row>
    <row r="50">
      <c r="A50" s="27"/>
      <c r="B50" s="109" t="s">
        <v>32</v>
      </c>
      <c r="C50" s="110" t="s">
        <v>42</v>
      </c>
      <c r="D50" s="110">
        <v>0</v>
      </c>
      <c r="E50" s="110" t="s">
        <v>32</v>
      </c>
      <c r="F50" s="101" t="s">
        <v>100</v>
      </c>
      <c r="G50" s="102">
        <v>45424</v>
      </c>
      <c r="H50" s="103"/>
      <c r="I50" s="103" t="b">
        <f t="shared" si="5"/>
        <v>1</v>
      </c>
      <c r="J50" s="103" t="b">
        <f>IF(IFERROR(MATCH(B50,'Osallistujat ja seuranta'!$C$4:$C$23,0),0)&gt;0,TRUE,FALSE)</f>
        <v>1</v>
      </c>
      <c r="K50" s="103" t="b">
        <f>IF(IFERROR(MATCH(C50,'Osallistujat ja seuranta'!$C$4:$C$23,0),0)&gt;0,TRUE,FALSE)</f>
        <v>1</v>
      </c>
      <c r="L50" s="103" t="b">
        <f t="shared" si="6"/>
        <v>1</v>
      </c>
      <c r="M50" s="103" t="b">
        <f t="shared" si="7"/>
        <v>1</v>
      </c>
      <c r="N50" s="103" t="b">
        <f t="shared" si="8"/>
        <v>1</v>
      </c>
      <c r="O50" s="104">
        <f t="shared" si="9"/>
        <v>1</v>
      </c>
      <c r="P50" s="105">
        <f t="shared" si="36"/>
        <v>1754.8815769488124</v>
      </c>
      <c r="Q50" s="105">
        <f t="shared" si="37"/>
        <v>1574.9720785034001</v>
      </c>
      <c r="R50" s="105">
        <f t="shared" si="12"/>
        <v>179.90949844541228</v>
      </c>
      <c r="S50" s="105">
        <f t="shared" si="13"/>
        <v>1574.9720785034001</v>
      </c>
      <c r="T50" s="104">
        <f t="shared" si="14"/>
        <v>1</v>
      </c>
      <c r="U50" s="104">
        <f t="shared" si="15"/>
        <v>-51.399990849329598</v>
      </c>
      <c r="V50" s="104">
        <f t="shared" si="16"/>
        <v>-52.170989609965119</v>
      </c>
      <c r="W50" s="106">
        <f t="shared" si="17"/>
        <v>0.6837369061068449</v>
      </c>
      <c r="X50" s="107">
        <f t="shared" si="18"/>
        <v>26.344553373089028</v>
      </c>
      <c r="Y50" s="107">
        <f t="shared" si="19"/>
        <v>1.3630155996047122</v>
      </c>
      <c r="Z50" s="107">
        <f>IF(O50=1,(X50*(T50-W50))*'Säännöt ja ohjeet'!$B$55+Y50,"")</f>
        <v>18.026635513617695</v>
      </c>
      <c r="AA50" s="107">
        <f t="shared" si="20"/>
        <v>0</v>
      </c>
      <c r="AB50" s="107">
        <f t="shared" si="21"/>
        <v>0.3162630938931551</v>
      </c>
      <c r="AC50" s="107">
        <f t="shared" si="22"/>
        <v>31.421420399300828</v>
      </c>
      <c r="AD50" s="107">
        <f t="shared" si="23"/>
        <v>1.8125929808637782</v>
      </c>
      <c r="AE50" s="107">
        <f>IF(O50=1,(AC50*(AA50-AB50))*'Säännöt ja ohjeet'!$B$55+AD50,"")</f>
        <v>-18.062278279136976</v>
      </c>
      <c r="AF50" s="108" t="e">
        <f t="shared" si="24"/>
        <v>#NAME?</v>
      </c>
      <c r="AG50" s="108" t="e">
        <f t="shared" si="25"/>
        <v>#NAME?</v>
      </c>
      <c r="AH50" s="81" t="str">
        <f t="shared" si="26"/>
        <v xml:space="preserve"> </v>
      </c>
      <c r="AI50" s="81"/>
      <c r="AJ50" s="98">
        <f t="shared" si="38"/>
        <v>1027.5679891277982</v>
      </c>
      <c r="AK50" s="98">
        <f t="shared" si="38"/>
        <v>1772.9082124624301</v>
      </c>
      <c r="AL50" s="98">
        <f t="shared" si="38"/>
        <v>2394.0157303265073</v>
      </c>
      <c r="AM50" s="98">
        <f t="shared" si="38"/>
        <v>1465.4466025934048</v>
      </c>
      <c r="AN50" s="98">
        <f t="shared" si="38"/>
        <v>1203.1705743922812</v>
      </c>
      <c r="AO50" s="98">
        <f t="shared" si="38"/>
        <v>1286.6531083473139</v>
      </c>
      <c r="AP50" s="98">
        <f t="shared" si="38"/>
        <v>2249.8426729881276</v>
      </c>
      <c r="AQ50" s="98">
        <f t="shared" si="38"/>
        <v>1556.9098002242631</v>
      </c>
      <c r="AR50" s="98">
        <f t="shared" si="38"/>
        <v>950.50921266288753</v>
      </c>
      <c r="AS50" s="98">
        <f t="shared" si="38"/>
        <v>2190.646213843967</v>
      </c>
      <c r="AT50" s="98">
        <f t="shared" si="38"/>
        <v>1917.7544818345082</v>
      </c>
      <c r="AU50" s="98">
        <f t="shared" si="38"/>
        <v>2315.8808571249074</v>
      </c>
      <c r="AV50" s="98">
        <f t="shared" si="38"/>
        <v>2154.3919546143084</v>
      </c>
      <c r="AW50" s="98">
        <f t="shared" si="38"/>
        <v>1917.4199176768252</v>
      </c>
      <c r="AX50" s="98">
        <f t="shared" si="38"/>
        <v>965.03901732181578</v>
      </c>
      <c r="AY50" s="98">
        <f t="shared" si="38"/>
        <v>2301.6826242333336</v>
      </c>
      <c r="AZ50" s="98">
        <f t="shared" si="38"/>
        <v>1400</v>
      </c>
      <c r="BA50" s="98">
        <f t="shared" si="38"/>
        <v>2327</v>
      </c>
      <c r="BB50" s="98">
        <f t="shared" si="38"/>
        <v>2171</v>
      </c>
      <c r="BC50" s="98">
        <f t="shared" si="38"/>
        <v>800</v>
      </c>
      <c r="BD50" s="98" t="e">
        <f t="shared" si="38"/>
        <v>#N/A</v>
      </c>
      <c r="BE50" s="98" t="e">
        <f t="shared" si="38"/>
        <v>#N/A</v>
      </c>
      <c r="BF50" s="98" t="e">
        <f t="shared" si="38"/>
        <v>#N/A</v>
      </c>
      <c r="BG50" s="98" t="e">
        <f t="shared" si="38"/>
        <v>#N/A</v>
      </c>
      <c r="BH50" s="98" t="e">
        <f t="shared" si="38"/>
        <v>#N/A</v>
      </c>
      <c r="BI50" s="98" t="e">
        <f t="shared" si="38"/>
        <v>#N/A</v>
      </c>
      <c r="BJ50" s="99">
        <f t="shared" si="4"/>
        <v>1718.3919484887338</v>
      </c>
    </row>
    <row r="51">
      <c r="A51" s="27"/>
      <c r="B51" s="109" t="s">
        <v>38</v>
      </c>
      <c r="C51" s="110" t="s">
        <v>9</v>
      </c>
      <c r="D51" s="110">
        <v>2</v>
      </c>
      <c r="E51" s="110" t="s">
        <v>9</v>
      </c>
      <c r="F51" s="101" t="s">
        <v>100</v>
      </c>
      <c r="G51" s="102">
        <v>45424</v>
      </c>
      <c r="H51" s="103"/>
      <c r="I51" s="103" t="b">
        <f t="shared" si="5"/>
        <v>1</v>
      </c>
      <c r="J51" s="103" t="b">
        <f>IF(IFERROR(MATCH(B51,'Osallistujat ja seuranta'!$C$4:$C$23,0),0)&gt;0,TRUE,FALSE)</f>
        <v>1</v>
      </c>
      <c r="K51" s="103" t="b">
        <f>IF(IFERROR(MATCH(C51,'Osallistujat ja seuranta'!$C$4:$C$23,0),0)&gt;0,TRUE,FALSE)</f>
        <v>1</v>
      </c>
      <c r="L51" s="103" t="b">
        <f t="shared" si="6"/>
        <v>1</v>
      </c>
      <c r="M51" s="103" t="b">
        <f t="shared" si="7"/>
        <v>1</v>
      </c>
      <c r="N51" s="103" t="b">
        <f t="shared" si="8"/>
        <v>1</v>
      </c>
      <c r="O51" s="104">
        <f t="shared" si="9"/>
        <v>1</v>
      </c>
      <c r="P51" s="105">
        <f t="shared" si="36"/>
        <v>1286.6531083473139</v>
      </c>
      <c r="Q51" s="105">
        <f t="shared" si="37"/>
        <v>1203.1705743922812</v>
      </c>
      <c r="R51" s="105">
        <f t="shared" si="12"/>
        <v>-66.51746604496725</v>
      </c>
      <c r="S51" s="105">
        <f t="shared" si="13"/>
        <v>1353.1705743922812</v>
      </c>
      <c r="T51" s="104">
        <f t="shared" si="14"/>
        <v>0</v>
      </c>
      <c r="U51" s="104">
        <f t="shared" si="15"/>
        <v>-53.252876155518585</v>
      </c>
      <c r="V51" s="104">
        <f t="shared" si="16"/>
        <v>-53.017701748929284</v>
      </c>
      <c r="W51" s="106">
        <f t="shared" si="17"/>
        <v>0.4414758828308496</v>
      </c>
      <c r="X51" s="107">
        <f t="shared" si="18"/>
        <v>40.236646785028974</v>
      </c>
      <c r="Y51" s="107">
        <f t="shared" si="19"/>
        <v>2.5333678599325644</v>
      </c>
      <c r="Z51" s="107">
        <f>IF(O51=1,(X51*(T51-W51))*'Säännöt ja ohjeet'!$B$55+Y51,"")</f>
        <v>-32.993650463214905</v>
      </c>
      <c r="AA51" s="107">
        <f t="shared" si="20"/>
        <v>1</v>
      </c>
      <c r="AB51" s="107">
        <f t="shared" si="21"/>
        <v>0.5585241171691504</v>
      </c>
      <c r="AC51" s="107">
        <f t="shared" si="22"/>
        <v>42.939103330077984</v>
      </c>
      <c r="AD51" s="107">
        <f t="shared" si="23"/>
        <v>2.7420737861930062</v>
      </c>
      <c r="AE51" s="107">
        <f>IF(O51=1,(AC51*(AA51-AB51))*'Säännöt ja ohjeet'!$B$55+AD51,"")</f>
        <v>40.655230887415506</v>
      </c>
      <c r="AF51" s="108" t="e">
        <f t="shared" si="24"/>
        <v>#NAME?</v>
      </c>
      <c r="AG51" s="108" t="e">
        <f t="shared" si="25"/>
        <v>#NAME?</v>
      </c>
      <c r="AH51" s="81" t="str">
        <f t="shared" si="26"/>
        <v xml:space="preserve"> </v>
      </c>
      <c r="AI51" s="81"/>
      <c r="AJ51" s="98">
        <f t="shared" si="38"/>
        <v>1027.5679891277982</v>
      </c>
      <c r="AK51" s="98">
        <f t="shared" si="38"/>
        <v>1772.9082124624301</v>
      </c>
      <c r="AL51" s="98">
        <f t="shared" si="38"/>
        <v>2394.0157303265073</v>
      </c>
      <c r="AM51" s="98">
        <f t="shared" si="38"/>
        <v>1465.4466025934048</v>
      </c>
      <c r="AN51" s="98">
        <f t="shared" si="38"/>
        <v>1243.8258052796966</v>
      </c>
      <c r="AO51" s="98">
        <f t="shared" si="38"/>
        <v>1253.6594578840991</v>
      </c>
      <c r="AP51" s="98">
        <f t="shared" si="38"/>
        <v>2249.8426729881276</v>
      </c>
      <c r="AQ51" s="98">
        <f t="shared" si="38"/>
        <v>1556.9098002242631</v>
      </c>
      <c r="AR51" s="98">
        <f t="shared" si="38"/>
        <v>950.50921266288753</v>
      </c>
      <c r="AS51" s="98">
        <f t="shared" si="38"/>
        <v>2190.646213843967</v>
      </c>
      <c r="AT51" s="98">
        <f t="shared" si="38"/>
        <v>1917.7544818345082</v>
      </c>
      <c r="AU51" s="98">
        <f t="shared" si="38"/>
        <v>2315.8808571249074</v>
      </c>
      <c r="AV51" s="98">
        <f t="shared" si="38"/>
        <v>2154.3919546143084</v>
      </c>
      <c r="AW51" s="98">
        <f t="shared" si="38"/>
        <v>1917.4199176768252</v>
      </c>
      <c r="AX51" s="98">
        <f t="shared" si="38"/>
        <v>965.03901732181578</v>
      </c>
      <c r="AY51" s="98">
        <f t="shared" si="38"/>
        <v>2301.6826242333336</v>
      </c>
      <c r="AZ51" s="98">
        <f t="shared" si="38"/>
        <v>1400</v>
      </c>
      <c r="BA51" s="98">
        <f t="shared" si="38"/>
        <v>2327</v>
      </c>
      <c r="BB51" s="98">
        <f t="shared" si="38"/>
        <v>2171</v>
      </c>
      <c r="BC51" s="98">
        <f t="shared" si="38"/>
        <v>800</v>
      </c>
      <c r="BD51" s="98" t="e">
        <f t="shared" si="38"/>
        <v>#N/A</v>
      </c>
      <c r="BE51" s="98" t="e">
        <f t="shared" si="38"/>
        <v>#N/A</v>
      </c>
      <c r="BF51" s="98" t="e">
        <f t="shared" si="38"/>
        <v>#N/A</v>
      </c>
      <c r="BG51" s="98" t="e">
        <f t="shared" si="38"/>
        <v>#N/A</v>
      </c>
      <c r="BH51" s="98" t="e">
        <f t="shared" si="38"/>
        <v>#N/A</v>
      </c>
      <c r="BI51" s="98" t="e">
        <f t="shared" si="38"/>
        <v>#N/A</v>
      </c>
      <c r="BJ51" s="99">
        <f t="shared" si="4"/>
        <v>1718.7750275099438</v>
      </c>
    </row>
    <row r="52">
      <c r="A52" s="27"/>
      <c r="B52" s="109" t="s">
        <v>38</v>
      </c>
      <c r="C52" s="110" t="s">
        <v>44</v>
      </c>
      <c r="D52" s="110">
        <v>2</v>
      </c>
      <c r="E52" s="110" t="s">
        <v>38</v>
      </c>
      <c r="F52" s="101" t="s">
        <v>100</v>
      </c>
      <c r="G52" s="102">
        <v>45427</v>
      </c>
      <c r="H52" s="103"/>
      <c r="I52" s="103" t="b">
        <f t="shared" si="5"/>
        <v>1</v>
      </c>
      <c r="J52" s="103" t="b">
        <f>IF(IFERROR(MATCH(B52,'Osallistujat ja seuranta'!$C$4:$C$23,0),0)&gt;0,TRUE,FALSE)</f>
        <v>1</v>
      </c>
      <c r="K52" s="103" t="b">
        <f>IF(IFERROR(MATCH(C52,'Osallistujat ja seuranta'!$C$4:$C$23,0),0)&gt;0,TRUE,FALSE)</f>
        <v>1</v>
      </c>
      <c r="L52" s="103" t="b">
        <f t="shared" si="6"/>
        <v>1</v>
      </c>
      <c r="M52" s="103" t="b">
        <f t="shared" si="7"/>
        <v>1</v>
      </c>
      <c r="N52" s="103" t="b">
        <f t="shared" si="8"/>
        <v>1</v>
      </c>
      <c r="O52" s="104">
        <f t="shared" si="9"/>
        <v>1</v>
      </c>
      <c r="P52" s="105">
        <f t="shared" si="36"/>
        <v>1253.6594578840991</v>
      </c>
      <c r="Q52" s="105">
        <f t="shared" si="37"/>
        <v>950.50921266288753</v>
      </c>
      <c r="R52" s="105">
        <f t="shared" si="12"/>
        <v>153.15024522121166</v>
      </c>
      <c r="S52" s="105">
        <f t="shared" si="13"/>
        <v>1100.5092126628874</v>
      </c>
      <c r="T52" s="104">
        <f t="shared" si="14"/>
        <v>1</v>
      </c>
      <c r="U52" s="104">
        <f t="shared" si="15"/>
        <v>-53.366658628733731</v>
      </c>
      <c r="V52" s="104">
        <f t="shared" si="16"/>
        <v>-53.871868065778173</v>
      </c>
      <c r="W52" s="106">
        <f t="shared" si="17"/>
        <v>0.62368278498370033</v>
      </c>
      <c r="X52" s="107">
        <f t="shared" si="18"/>
        <v>41.296824747182789</v>
      </c>
      <c r="Y52" s="107">
        <f t="shared" si="19"/>
        <v>2.6158517729089903</v>
      </c>
      <c r="Z52" s="107">
        <f>IF(O52=1,(X52*(T52-W52))*'Säännöt ja ohjeet'!$B$55+Y52,"")</f>
        <v>33.697263928661052</v>
      </c>
      <c r="AA52" s="107">
        <f t="shared" si="20"/>
        <v>0</v>
      </c>
      <c r="AB52" s="107">
        <f t="shared" si="21"/>
        <v>0.37631721501629967</v>
      </c>
      <c r="AC52" s="107">
        <f t="shared" si="22"/>
        <v>51.512188490859607</v>
      </c>
      <c r="AD52" s="107">
        <f t="shared" si="23"/>
        <v>3.3737269777850196</v>
      </c>
      <c r="AE52" s="107">
        <f>IF(O52=1,(AC52*(AA52-AB52))*'Säännöt ja ohjeet'!$B$55+AD52,"")</f>
        <v>-35.396119646764923</v>
      </c>
      <c r="AF52" s="108" t="e">
        <f t="shared" si="24"/>
        <v>#NAME?</v>
      </c>
      <c r="AG52" s="108" t="e">
        <f t="shared" si="25"/>
        <v>#NAME?</v>
      </c>
      <c r="AH52" s="81" t="str">
        <f t="shared" si="26"/>
        <v xml:space="preserve"> </v>
      </c>
      <c r="AI52" s="81"/>
      <c r="AJ52" s="98">
        <f t="shared" si="38"/>
        <v>1027.5679891277982</v>
      </c>
      <c r="AK52" s="98">
        <f t="shared" si="38"/>
        <v>1772.9082124624301</v>
      </c>
      <c r="AL52" s="98">
        <f t="shared" si="38"/>
        <v>2394.0157303265073</v>
      </c>
      <c r="AM52" s="98">
        <f t="shared" si="38"/>
        <v>1465.4466025934048</v>
      </c>
      <c r="AN52" s="98">
        <f t="shared" si="38"/>
        <v>1243.8258052796966</v>
      </c>
      <c r="AO52" s="98">
        <f t="shared" si="38"/>
        <v>1287.35672181276</v>
      </c>
      <c r="AP52" s="98">
        <f t="shared" si="38"/>
        <v>2249.8426729881276</v>
      </c>
      <c r="AQ52" s="98">
        <f t="shared" si="38"/>
        <v>1556.9098002242631</v>
      </c>
      <c r="AR52" s="98">
        <f t="shared" si="38"/>
        <v>915.11309301612266</v>
      </c>
      <c r="AS52" s="98">
        <f t="shared" si="38"/>
        <v>2190.646213843967</v>
      </c>
      <c r="AT52" s="98">
        <f t="shared" si="38"/>
        <v>1917.7544818345082</v>
      </c>
      <c r="AU52" s="98">
        <f t="shared" si="38"/>
        <v>2315.8808571249074</v>
      </c>
      <c r="AV52" s="98">
        <f t="shared" si="38"/>
        <v>2154.3919546143084</v>
      </c>
      <c r="AW52" s="98">
        <f t="shared" si="38"/>
        <v>1917.4199176768252</v>
      </c>
      <c r="AX52" s="98">
        <f t="shared" si="38"/>
        <v>965.03901732181578</v>
      </c>
      <c r="AY52" s="98">
        <f t="shared" si="38"/>
        <v>2301.6826242333336</v>
      </c>
      <c r="AZ52" s="98">
        <f t="shared" si="38"/>
        <v>1400</v>
      </c>
      <c r="BA52" s="98">
        <f t="shared" si="38"/>
        <v>2327</v>
      </c>
      <c r="BB52" s="98">
        <f t="shared" si="38"/>
        <v>2171</v>
      </c>
      <c r="BC52" s="98">
        <f t="shared" si="38"/>
        <v>800</v>
      </c>
      <c r="BD52" s="98" t="e">
        <f t="shared" si="38"/>
        <v>#N/A</v>
      </c>
      <c r="BE52" s="98" t="e">
        <f t="shared" si="38"/>
        <v>#N/A</v>
      </c>
      <c r="BF52" s="98" t="e">
        <f t="shared" si="38"/>
        <v>#N/A</v>
      </c>
      <c r="BG52" s="98" t="e">
        <f t="shared" si="38"/>
        <v>#N/A</v>
      </c>
      <c r="BH52" s="98" t="e">
        <f t="shared" si="38"/>
        <v>#N/A</v>
      </c>
      <c r="BI52" s="98" t="e">
        <f t="shared" si="38"/>
        <v>#N/A</v>
      </c>
      <c r="BJ52" s="99">
        <f t="shared" si="4"/>
        <v>1718.6900847240388</v>
      </c>
    </row>
    <row r="53">
      <c r="A53" s="27"/>
      <c r="B53" s="109" t="s">
        <v>38</v>
      </c>
      <c r="C53" s="110" t="s">
        <v>44</v>
      </c>
      <c r="D53" s="110">
        <v>2</v>
      </c>
      <c r="E53" s="110" t="s">
        <v>38</v>
      </c>
      <c r="F53" s="101" t="s">
        <v>100</v>
      </c>
      <c r="G53" s="102">
        <v>45427</v>
      </c>
      <c r="H53" s="103"/>
      <c r="I53" s="103" t="b">
        <f t="shared" si="5"/>
        <v>1</v>
      </c>
      <c r="J53" s="103" t="b">
        <f>IF(IFERROR(MATCH(B53,'Osallistujat ja seuranta'!$C$4:$C$23,0),0)&gt;0,TRUE,FALSE)</f>
        <v>1</v>
      </c>
      <c r="K53" s="103" t="b">
        <f>IF(IFERROR(MATCH(C53,'Osallistujat ja seuranta'!$C$4:$C$23,0),0)&gt;0,TRUE,FALSE)</f>
        <v>1</v>
      </c>
      <c r="L53" s="103" t="b">
        <f t="shared" si="6"/>
        <v>1</v>
      </c>
      <c r="M53" s="103" t="b">
        <f t="shared" si="7"/>
        <v>1</v>
      </c>
      <c r="N53" s="103" t="b">
        <f t="shared" si="8"/>
        <v>1</v>
      </c>
      <c r="O53" s="104">
        <f t="shared" si="9"/>
        <v>1</v>
      </c>
      <c r="P53" s="105">
        <f t="shared" si="36"/>
        <v>1287.35672181276</v>
      </c>
      <c r="Q53" s="105">
        <f t="shared" si="37"/>
        <v>915.11309301612266</v>
      </c>
      <c r="R53" s="105">
        <f t="shared" si="12"/>
        <v>222.24362879663749</v>
      </c>
      <c r="S53" s="105">
        <f t="shared" si="13"/>
        <v>1065.1130930161225</v>
      </c>
      <c r="T53" s="104">
        <f t="shared" si="14"/>
        <v>1</v>
      </c>
      <c r="U53" s="104">
        <f t="shared" si="15"/>
        <v>-53.25042940622189</v>
      </c>
      <c r="V53" s="104">
        <f t="shared" si="16"/>
        <v>-53.983621334057325</v>
      </c>
      <c r="W53" s="106">
        <f t="shared" si="17"/>
        <v>0.67550532797338325</v>
      </c>
      <c r="X53" s="107">
        <f t="shared" si="18"/>
        <v>40.214150450580533</v>
      </c>
      <c r="Y53" s="107">
        <f t="shared" si="19"/>
        <v>2.5316088318414098</v>
      </c>
      <c r="Z53" s="107">
        <f>IF(O53=1,(X53*(T53-W53))*'Säännöt ja ohjeet'!$B$55+Y53,"")</f>
        <v>28.630163954421715</v>
      </c>
      <c r="AA53" s="107">
        <f t="shared" si="20"/>
        <v>0</v>
      </c>
      <c r="AB53" s="107">
        <f t="shared" si="21"/>
        <v>0.32449467202661675</v>
      </c>
      <c r="AC53" s="107">
        <f t="shared" si="22"/>
        <v>52.759475550396608</v>
      </c>
      <c r="AD53" s="107">
        <f t="shared" si="23"/>
        <v>3.4622172735259498</v>
      </c>
      <c r="AE53" s="107">
        <f>IF(O53=1,(AC53*(AA53-AB53))*'Säännöt ja ohjeet'!$B$55+AD53,"")</f>
        <v>-30.778120156518554</v>
      </c>
      <c r="AF53" s="108" t="e">
        <f t="shared" si="24"/>
        <v>#NAME?</v>
      </c>
      <c r="AG53" s="108" t="e">
        <f t="shared" si="25"/>
        <v>#NAME?</v>
      </c>
      <c r="AH53" s="81" t="str">
        <f t="shared" si="26"/>
        <v xml:space="preserve"> </v>
      </c>
      <c r="AI53" s="81"/>
      <c r="AJ53" s="98">
        <f t="shared" si="38"/>
        <v>1027.5679891277982</v>
      </c>
      <c r="AK53" s="98">
        <f t="shared" si="38"/>
        <v>1772.9082124624301</v>
      </c>
      <c r="AL53" s="98">
        <f t="shared" si="38"/>
        <v>2394.0157303265073</v>
      </c>
      <c r="AM53" s="98">
        <f t="shared" si="38"/>
        <v>1465.4466025934048</v>
      </c>
      <c r="AN53" s="98">
        <f t="shared" si="38"/>
        <v>1243.8258052796966</v>
      </c>
      <c r="AO53" s="98">
        <f t="shared" si="38"/>
        <v>1315.9868857671818</v>
      </c>
      <c r="AP53" s="98">
        <f t="shared" si="38"/>
        <v>2249.8426729881276</v>
      </c>
      <c r="AQ53" s="98">
        <f t="shared" si="38"/>
        <v>1556.9098002242631</v>
      </c>
      <c r="AR53" s="98">
        <f t="shared" si="38"/>
        <v>884.33497285960414</v>
      </c>
      <c r="AS53" s="98">
        <f t="shared" si="38"/>
        <v>2190.646213843967</v>
      </c>
      <c r="AT53" s="98">
        <f t="shared" si="38"/>
        <v>1917.7544818345082</v>
      </c>
      <c r="AU53" s="98">
        <f t="shared" si="38"/>
        <v>2315.8808571249074</v>
      </c>
      <c r="AV53" s="98">
        <f t="shared" si="38"/>
        <v>2154.3919546143084</v>
      </c>
      <c r="AW53" s="98">
        <f t="shared" si="38"/>
        <v>1917.4199176768252</v>
      </c>
      <c r="AX53" s="98">
        <f t="shared" si="38"/>
        <v>965.03901732181578</v>
      </c>
      <c r="AY53" s="98">
        <f t="shared" si="38"/>
        <v>2301.6826242333336</v>
      </c>
      <c r="AZ53" s="98">
        <f t="shared" si="38"/>
        <v>1400</v>
      </c>
      <c r="BA53" s="98">
        <f t="shared" si="38"/>
        <v>2327</v>
      </c>
      <c r="BB53" s="98">
        <f t="shared" si="38"/>
        <v>2171</v>
      </c>
      <c r="BC53" s="98">
        <f t="shared" si="38"/>
        <v>800</v>
      </c>
      <c r="BD53" s="98" t="e">
        <f t="shared" si="38"/>
        <v>#N/A</v>
      </c>
      <c r="BE53" s="98" t="e">
        <f t="shared" si="38"/>
        <v>#N/A</v>
      </c>
      <c r="BF53" s="98" t="e">
        <f t="shared" si="38"/>
        <v>#N/A</v>
      </c>
      <c r="BG53" s="98" t="e">
        <f t="shared" si="38"/>
        <v>#N/A</v>
      </c>
      <c r="BH53" s="98" t="e">
        <f t="shared" si="38"/>
        <v>#N/A</v>
      </c>
      <c r="BI53" s="98" t="e">
        <f t="shared" si="38"/>
        <v>#N/A</v>
      </c>
      <c r="BJ53" s="99">
        <f t="shared" si="4"/>
        <v>1718.5826869139339</v>
      </c>
    </row>
    <row r="54">
      <c r="A54" s="27"/>
      <c r="B54" s="109" t="s">
        <v>3</v>
      </c>
      <c r="C54" s="110" t="s">
        <v>9</v>
      </c>
      <c r="D54" s="110">
        <v>8</v>
      </c>
      <c r="E54" s="110" t="s">
        <v>3</v>
      </c>
      <c r="F54" s="101" t="s">
        <v>100</v>
      </c>
      <c r="G54" s="102">
        <v>45427</v>
      </c>
      <c r="H54" s="103"/>
      <c r="I54" s="103" t="b">
        <f t="shared" si="5"/>
        <v>1</v>
      </c>
      <c r="J54" s="103" t="b">
        <f>IF(IFERROR(MATCH(B54,'Osallistujat ja seuranta'!$C$4:$C$23,0),0)&gt;0,TRUE,FALSE)</f>
        <v>1</v>
      </c>
      <c r="K54" s="103" t="b">
        <f>IF(IFERROR(MATCH(C54,'Osallistujat ja seuranta'!$C$4:$C$23,0),0)&gt;0,TRUE,FALSE)</f>
        <v>1</v>
      </c>
      <c r="L54" s="103" t="b">
        <f t="shared" si="6"/>
        <v>1</v>
      </c>
      <c r="M54" s="103" t="b">
        <f t="shared" si="7"/>
        <v>1</v>
      </c>
      <c r="N54" s="103" t="b">
        <f t="shared" si="8"/>
        <v>1</v>
      </c>
      <c r="O54" s="104">
        <f t="shared" si="9"/>
        <v>1</v>
      </c>
      <c r="P54" s="105">
        <f t="shared" si="36"/>
        <v>2394.0157303265073</v>
      </c>
      <c r="Q54" s="105">
        <f t="shared" si="37"/>
        <v>1243.8258052796966</v>
      </c>
      <c r="R54" s="105">
        <f t="shared" si="12"/>
        <v>400.18992504681069</v>
      </c>
      <c r="S54" s="105">
        <f t="shared" si="13"/>
        <v>1993.8258052796966</v>
      </c>
      <c r="T54" s="104">
        <f t="shared" si="14"/>
        <v>1</v>
      </c>
      <c r="U54" s="104">
        <f t="shared" si="15"/>
        <v>-47.663153604506739</v>
      </c>
      <c r="V54" s="104">
        <f t="shared" si="16"/>
        <v>-50.224003768954042</v>
      </c>
      <c r="W54" s="106">
        <f t="shared" si="17"/>
        <v>0.92829906521474026</v>
      </c>
      <c r="X54" s="107">
        <f t="shared" si="18"/>
        <v>11.213599952431586</v>
      </c>
      <c r="Y54" s="107">
        <f t="shared" si="19"/>
        <v>5.3815759347563177e-002</v>
      </c>
      <c r="Z54" s="107">
        <f>IF(O54=1,(X54*(T54-W54))*'Säännöt ja ohjeet'!$B$55+Y54,"")</f>
        <v>1.6618669571421409</v>
      </c>
      <c r="AA54" s="107">
        <f t="shared" si="20"/>
        <v>0</v>
      </c>
      <c r="AB54" s="107">
        <f t="shared" si="21"/>
        <v>7.170093478525974e-002</v>
      </c>
      <c r="AC54" s="107">
        <f t="shared" si="22"/>
        <v>41.614804043601609</v>
      </c>
      <c r="AD54" s="107">
        <f t="shared" si="23"/>
        <v>2.6404358561156211</v>
      </c>
      <c r="AE54" s="107">
        <f>IF(O54=1,(AC54*(AA54-AB54))*'Säännöt ja ohjeet'!$B$55+AD54,"")</f>
        <v>-3.327204845547663</v>
      </c>
      <c r="AF54" s="108" t="e">
        <f t="shared" si="24"/>
        <v>#NAME?</v>
      </c>
      <c r="AG54" s="108" t="e">
        <f t="shared" si="25"/>
        <v>#NAME?</v>
      </c>
      <c r="AH54" s="81" t="str">
        <f t="shared" si="26"/>
        <v xml:space="preserve"> </v>
      </c>
      <c r="AI54" s="81"/>
      <c r="AJ54" s="98">
        <f t="shared" si="38"/>
        <v>1027.5679891277982</v>
      </c>
      <c r="AK54" s="98">
        <f t="shared" si="38"/>
        <v>1772.9082124624301</v>
      </c>
      <c r="AL54" s="98">
        <f t="shared" si="38"/>
        <v>2395.6775972836494</v>
      </c>
      <c r="AM54" s="98">
        <f t="shared" si="38"/>
        <v>1465.4466025934048</v>
      </c>
      <c r="AN54" s="98">
        <f t="shared" si="38"/>
        <v>1240.498600434149</v>
      </c>
      <c r="AO54" s="98">
        <f t="shared" si="38"/>
        <v>1315.9868857671818</v>
      </c>
      <c r="AP54" s="98">
        <f t="shared" si="38"/>
        <v>2249.8426729881276</v>
      </c>
      <c r="AQ54" s="98">
        <f t="shared" si="38"/>
        <v>1556.9098002242631</v>
      </c>
      <c r="AR54" s="98">
        <f t="shared" si="38"/>
        <v>884.33497285960414</v>
      </c>
      <c r="AS54" s="98">
        <f t="shared" si="38"/>
        <v>2190.646213843967</v>
      </c>
      <c r="AT54" s="98">
        <f t="shared" si="38"/>
        <v>1917.7544818345082</v>
      </c>
      <c r="AU54" s="98">
        <f t="shared" si="38"/>
        <v>2315.8808571249074</v>
      </c>
      <c r="AV54" s="98">
        <f t="shared" si="38"/>
        <v>2154.3919546143084</v>
      </c>
      <c r="AW54" s="98">
        <f t="shared" si="38"/>
        <v>1917.4199176768252</v>
      </c>
      <c r="AX54" s="98">
        <f t="shared" si="38"/>
        <v>965.03901732181578</v>
      </c>
      <c r="AY54" s="98">
        <f t="shared" si="38"/>
        <v>2301.6826242333336</v>
      </c>
      <c r="AZ54" s="98">
        <f t="shared" si="38"/>
        <v>1400</v>
      </c>
      <c r="BA54" s="98">
        <f t="shared" si="38"/>
        <v>2327</v>
      </c>
      <c r="BB54" s="98">
        <f t="shared" si="38"/>
        <v>2171</v>
      </c>
      <c r="BC54" s="98">
        <f t="shared" si="38"/>
        <v>800</v>
      </c>
      <c r="BD54" s="98" t="e">
        <f t="shared" si="38"/>
        <v>#N/A</v>
      </c>
      <c r="BE54" s="98" t="e">
        <f t="shared" si="38"/>
        <v>#N/A</v>
      </c>
      <c r="BF54" s="98" t="e">
        <f t="shared" si="38"/>
        <v>#N/A</v>
      </c>
      <c r="BG54" s="98" t="e">
        <f t="shared" si="38"/>
        <v>#N/A</v>
      </c>
      <c r="BH54" s="98" t="e">
        <f t="shared" si="38"/>
        <v>#N/A</v>
      </c>
      <c r="BI54" s="98" t="e">
        <f t="shared" si="38"/>
        <v>#N/A</v>
      </c>
      <c r="BJ54" s="99">
        <f t="shared" si="4"/>
        <v>1718.4994200195135</v>
      </c>
    </row>
    <row r="55">
      <c r="A55" s="27"/>
      <c r="B55" s="109" t="s">
        <v>38</v>
      </c>
      <c r="C55" s="110" t="s">
        <v>55</v>
      </c>
      <c r="D55" s="110">
        <v>0</v>
      </c>
      <c r="E55" s="110" t="s">
        <v>55</v>
      </c>
      <c r="F55" s="101" t="s">
        <v>100</v>
      </c>
      <c r="G55" s="102">
        <v>45427</v>
      </c>
      <c r="H55" s="103"/>
      <c r="I55" s="103" t="b">
        <f t="shared" si="5"/>
        <v>1</v>
      </c>
      <c r="J55" s="103" t="b">
        <f>IF(IFERROR(MATCH(B55,'Osallistujat ja seuranta'!$C$4:$C$23,0),0)&gt;0,TRUE,FALSE)</f>
        <v>1</v>
      </c>
      <c r="K55" s="103" t="b">
        <f>IF(IFERROR(MATCH(C55,'Osallistujat ja seuranta'!$C$4:$C$23,0),0)&gt;0,TRUE,FALSE)</f>
        <v>1</v>
      </c>
      <c r="L55" s="103" t="b">
        <f t="shared" si="6"/>
        <v>1</v>
      </c>
      <c r="M55" s="103" t="b">
        <f t="shared" si="7"/>
        <v>1</v>
      </c>
      <c r="N55" s="103" t="b">
        <f t="shared" si="8"/>
        <v>1</v>
      </c>
      <c r="O55" s="104">
        <f t="shared" si="9"/>
        <v>1</v>
      </c>
      <c r="P55" s="105">
        <f t="shared" si="36"/>
        <v>1315.9868857671818</v>
      </c>
      <c r="Q55" s="105">
        <f t="shared" si="37"/>
        <v>1400</v>
      </c>
      <c r="R55" s="105">
        <f t="shared" si="12"/>
        <v>-84.013114232818225</v>
      </c>
      <c r="S55" s="105">
        <f t="shared" si="13"/>
        <v>1400</v>
      </c>
      <c r="T55" s="104">
        <f t="shared" si="14"/>
        <v>0</v>
      </c>
      <c r="U55" s="104">
        <f t="shared" si="15"/>
        <v>-53.150138284735469</v>
      </c>
      <c r="V55" s="104">
        <f t="shared" si="16"/>
        <v>-52.847264156081721</v>
      </c>
      <c r="W55" s="106">
        <f t="shared" si="17"/>
        <v>0.42485502932880287</v>
      </c>
      <c r="X55" s="107">
        <f t="shared" si="18"/>
        <v>39.302779832853609</v>
      </c>
      <c r="Y55" s="107">
        <f t="shared" si="19"/>
        <v>2.4600336957796478</v>
      </c>
      <c r="Z55" s="107">
        <f>IF(O55=1,(X55*(T55-W55))*'Säännöt ja ohjeet'!$B$55+Y55,"")</f>
        <v>-30.935933661401361</v>
      </c>
      <c r="AA55" s="107">
        <f t="shared" si="20"/>
        <v>1</v>
      </c>
      <c r="AB55" s="107">
        <f t="shared" si="21"/>
        <v>0.57514497067119708</v>
      </c>
      <c r="AC55" s="107">
        <f t="shared" si="22"/>
        <v>36.673956748302274</v>
      </c>
      <c r="AD55" s="107">
        <f t="shared" si="23"/>
        <v>2.250002601442612</v>
      </c>
      <c r="AE55" s="107">
        <f>IF(O55=1,(AC55*(AA55-AB55))*'Säännöt ja ohjeet'!$B$55+AD55,"")</f>
        <v>33.41223254124904</v>
      </c>
      <c r="AF55" s="108" t="e">
        <f t="shared" si="24"/>
        <v>#NAME?</v>
      </c>
      <c r="AG55" s="108" t="e">
        <f t="shared" si="25"/>
        <v>#NAME?</v>
      </c>
      <c r="AH55" s="81" t="str">
        <f t="shared" si="26"/>
        <v>virhe!</v>
      </c>
      <c r="AI55" s="81"/>
      <c r="AJ55" s="98">
        <f t="shared" si="38"/>
        <v>1027.5679891277982</v>
      </c>
      <c r="AK55" s="98">
        <f t="shared" si="38"/>
        <v>1772.9082124624301</v>
      </c>
      <c r="AL55" s="98">
        <f t="shared" si="38"/>
        <v>2395.6775972836494</v>
      </c>
      <c r="AM55" s="98">
        <f t="shared" si="38"/>
        <v>1465.4466025934048</v>
      </c>
      <c r="AN55" s="98">
        <f t="shared" si="38"/>
        <v>1240.498600434149</v>
      </c>
      <c r="AO55" s="98">
        <f t="shared" si="38"/>
        <v>1285.0509521057804</v>
      </c>
      <c r="AP55" s="98">
        <f t="shared" si="38"/>
        <v>2249.8426729881276</v>
      </c>
      <c r="AQ55" s="98">
        <f t="shared" si="38"/>
        <v>1556.9098002242631</v>
      </c>
      <c r="AR55" s="98">
        <f t="shared" si="38"/>
        <v>884.33497285960414</v>
      </c>
      <c r="AS55" s="98">
        <f t="shared" si="38"/>
        <v>2190.646213843967</v>
      </c>
      <c r="AT55" s="98">
        <f t="shared" si="38"/>
        <v>1917.7544818345082</v>
      </c>
      <c r="AU55" s="98">
        <f t="shared" si="38"/>
        <v>2315.8808571249074</v>
      </c>
      <c r="AV55" s="98">
        <f t="shared" si="38"/>
        <v>2154.3919546143084</v>
      </c>
      <c r="AW55" s="98">
        <f t="shared" si="38"/>
        <v>1917.4199176768252</v>
      </c>
      <c r="AX55" s="98">
        <f t="shared" si="38"/>
        <v>965.03901732181578</v>
      </c>
      <c r="AY55" s="98">
        <f t="shared" si="38"/>
        <v>2301.6826242333336</v>
      </c>
      <c r="AZ55" s="98">
        <f t="shared" si="38"/>
        <v>1433.4122325412491</v>
      </c>
      <c r="BA55" s="98">
        <f t="shared" si="38"/>
        <v>2327</v>
      </c>
      <c r="BB55" s="98">
        <f t="shared" si="38"/>
        <v>2171</v>
      </c>
      <c r="BC55" s="98">
        <f t="shared" si="38"/>
        <v>800</v>
      </c>
      <c r="BD55" s="98" t="e">
        <f t="shared" si="38"/>
        <v>#N/A</v>
      </c>
      <c r="BE55" s="98" t="e">
        <f t="shared" si="38"/>
        <v>#N/A</v>
      </c>
      <c r="BF55" s="98" t="e">
        <f t="shared" si="38"/>
        <v>#N/A</v>
      </c>
      <c r="BG55" s="98" t="e">
        <f t="shared" si="38"/>
        <v>#N/A</v>
      </c>
      <c r="BH55" s="98" t="e">
        <f t="shared" si="38"/>
        <v>#N/A</v>
      </c>
      <c r="BI55" s="98" t="e">
        <f t="shared" si="38"/>
        <v>#N/A</v>
      </c>
      <c r="BJ55" s="99">
        <f t="shared" si="4"/>
        <v>1718.6232349635059</v>
      </c>
    </row>
    <row r="56">
      <c r="A56" s="27"/>
      <c r="B56" s="109" t="s">
        <v>3</v>
      </c>
      <c r="C56" s="110" t="s">
        <v>30</v>
      </c>
      <c r="D56" s="110">
        <v>9</v>
      </c>
      <c r="E56" s="110" t="s">
        <v>3</v>
      </c>
      <c r="F56" s="101" t="s">
        <v>100</v>
      </c>
      <c r="G56" s="102">
        <v>45427</v>
      </c>
      <c r="H56" s="103"/>
      <c r="I56" s="103" t="b">
        <f t="shared" si="5"/>
        <v>1</v>
      </c>
      <c r="J56" s="103" t="b">
        <f>IF(IFERROR(MATCH(B56,'Osallistujat ja seuranta'!$C$4:$C$23,0),0)&gt;0,TRUE,FALSE)</f>
        <v>1</v>
      </c>
      <c r="K56" s="103" t="b">
        <f>IF(IFERROR(MATCH(C56,'Osallistujat ja seuranta'!$C$4:$C$23,0),0)&gt;0,TRUE,FALSE)</f>
        <v>1</v>
      </c>
      <c r="L56" s="103" t="b">
        <f t="shared" si="6"/>
        <v>1</v>
      </c>
      <c r="M56" s="103" t="b">
        <f t="shared" si="7"/>
        <v>1</v>
      </c>
      <c r="N56" s="103" t="b">
        <f t="shared" si="8"/>
        <v>1</v>
      </c>
      <c r="O56" s="104">
        <f t="shared" si="9"/>
        <v>1</v>
      </c>
      <c r="P56" s="105">
        <f t="shared" si="36"/>
        <v>2395.6775972836494</v>
      </c>
      <c r="Q56" s="105">
        <f t="shared" si="37"/>
        <v>1027.5679891277982</v>
      </c>
      <c r="R56" s="105">
        <f t="shared" si="12"/>
        <v>518.10960815585122</v>
      </c>
      <c r="S56" s="105">
        <f t="shared" si="13"/>
        <v>1877.5679891277982</v>
      </c>
      <c r="T56" s="104">
        <f t="shared" si="14"/>
        <v>1</v>
      </c>
      <c r="U56" s="104">
        <f t="shared" si="15"/>
        <v>-47.650301558888984</v>
      </c>
      <c r="V56" s="104">
        <f t="shared" si="16"/>
        <v>-50.820863585364762</v>
      </c>
      <c r="W56" s="106">
        <f t="shared" si="17"/>
        <v>0.9597113212281525</v>
      </c>
      <c r="X56" s="107">
        <f t="shared" si="18"/>
        <v>11.180707101133756</v>
      </c>
      <c r="Y56" s="107">
        <f t="shared" si="19"/>
        <v>5.2843353193889955e-002</v>
      </c>
      <c r="Z56" s="107">
        <f>IF(O56=1,(X56*(T56-W56))*'Säännöt ja ohjeet'!$B$55+Y56,"")</f>
        <v>0.95375518687327421</v>
      </c>
      <c r="AA56" s="107">
        <f t="shared" si="20"/>
        <v>0</v>
      </c>
      <c r="AB56" s="107">
        <f t="shared" si="21"/>
        <v>4.0288678771847497e-002</v>
      </c>
      <c r="AC56" s="107">
        <f t="shared" si="22"/>
        <v>48.835703056054882</v>
      </c>
      <c r="AD56" s="107">
        <f t="shared" si="23"/>
        <v>3.1810800519206617</v>
      </c>
      <c r="AE56" s="107">
        <f>IF(O56=1,(AC56*(AA56-AB56))*'Säännöt ja ohjeet'!$B$55+AD56,"")</f>
        <v>-0.75397185412479084</v>
      </c>
      <c r="AF56" s="108" t="e">
        <f t="shared" si="24"/>
        <v>#NAME?</v>
      </c>
      <c r="AG56" s="108" t="e">
        <f t="shared" si="25"/>
        <v>#NAME?</v>
      </c>
      <c r="AH56" s="81" t="str">
        <f t="shared" si="26"/>
        <v xml:space="preserve"> </v>
      </c>
      <c r="AI56" s="81"/>
      <c r="AJ56" s="98">
        <f t="shared" si="38"/>
        <v>1026.8140172736735</v>
      </c>
      <c r="AK56" s="98">
        <f t="shared" si="38"/>
        <v>1772.9082124624301</v>
      </c>
      <c r="AL56" s="98">
        <f t="shared" si="38"/>
        <v>2396.6313524705229</v>
      </c>
      <c r="AM56" s="98">
        <f t="shared" si="38"/>
        <v>1465.4466025934048</v>
      </c>
      <c r="AN56" s="98">
        <f t="shared" si="38"/>
        <v>1240.498600434149</v>
      </c>
      <c r="AO56" s="98">
        <f t="shared" si="38"/>
        <v>1285.0509521057804</v>
      </c>
      <c r="AP56" s="98">
        <f t="shared" si="38"/>
        <v>2249.8426729881276</v>
      </c>
      <c r="AQ56" s="98">
        <f t="shared" si="38"/>
        <v>1556.9098002242631</v>
      </c>
      <c r="AR56" s="98">
        <f t="shared" si="38"/>
        <v>884.33497285960414</v>
      </c>
      <c r="AS56" s="98">
        <f t="shared" si="38"/>
        <v>2190.646213843967</v>
      </c>
      <c r="AT56" s="98">
        <f t="shared" si="38"/>
        <v>1917.7544818345082</v>
      </c>
      <c r="AU56" s="98">
        <f t="shared" si="38"/>
        <v>2315.8808571249074</v>
      </c>
      <c r="AV56" s="98">
        <f t="shared" si="38"/>
        <v>2154.3919546143084</v>
      </c>
      <c r="AW56" s="98">
        <f t="shared" si="38"/>
        <v>1917.4199176768252</v>
      </c>
      <c r="AX56" s="98">
        <f t="shared" si="38"/>
        <v>965.03901732181578</v>
      </c>
      <c r="AY56" s="98">
        <f t="shared" si="38"/>
        <v>2301.6826242333336</v>
      </c>
      <c r="AZ56" s="98">
        <f t="shared" si="38"/>
        <v>1433.4122325412491</v>
      </c>
      <c r="BA56" s="98">
        <f t="shared" si="38"/>
        <v>2327</v>
      </c>
      <c r="BB56" s="98">
        <f t="shared" si="38"/>
        <v>2171</v>
      </c>
      <c r="BC56" s="98">
        <f t="shared" si="38"/>
        <v>800</v>
      </c>
      <c r="BD56" s="98" t="e">
        <f t="shared" si="38"/>
        <v>#N/A</v>
      </c>
      <c r="BE56" s="98" t="e">
        <f t="shared" si="38"/>
        <v>#N/A</v>
      </c>
      <c r="BF56" s="98" t="e">
        <f t="shared" si="38"/>
        <v>#N/A</v>
      </c>
      <c r="BG56" s="98" t="e">
        <f t="shared" si="38"/>
        <v>#N/A</v>
      </c>
      <c r="BH56" s="98" t="e">
        <f t="shared" si="38"/>
        <v>#N/A</v>
      </c>
      <c r="BI56" s="98" t="e">
        <f t="shared" si="38"/>
        <v>#N/A</v>
      </c>
      <c r="BJ56" s="99">
        <f t="shared" si="4"/>
        <v>1718.6332241301432</v>
      </c>
    </row>
    <row r="57">
      <c r="A57" s="27"/>
      <c r="B57" s="109" t="s">
        <v>38</v>
      </c>
      <c r="C57" s="110" t="s">
        <v>55</v>
      </c>
      <c r="D57" s="110">
        <v>0</v>
      </c>
      <c r="E57" s="110" t="s">
        <v>38</v>
      </c>
      <c r="F57" s="101" t="s">
        <v>100</v>
      </c>
      <c r="G57" s="102">
        <v>45427</v>
      </c>
      <c r="H57" s="103"/>
      <c r="I57" s="103" t="b">
        <f t="shared" si="5"/>
        <v>1</v>
      </c>
      <c r="J57" s="103" t="b">
        <f>IF(IFERROR(MATCH(B57,'Osallistujat ja seuranta'!$C$4:$C$23,0),0)&gt;0,TRUE,FALSE)</f>
        <v>1</v>
      </c>
      <c r="K57" s="103" t="b">
        <f>IF(IFERROR(MATCH(C57,'Osallistujat ja seuranta'!$C$4:$C$23,0),0)&gt;0,TRUE,FALSE)</f>
        <v>1</v>
      </c>
      <c r="L57" s="103" t="b">
        <f t="shared" si="6"/>
        <v>1</v>
      </c>
      <c r="M57" s="103" t="b">
        <f t="shared" si="7"/>
        <v>1</v>
      </c>
      <c r="N57" s="103" t="b">
        <f t="shared" si="8"/>
        <v>1</v>
      </c>
      <c r="O57" s="104">
        <f t="shared" si="9"/>
        <v>1</v>
      </c>
      <c r="P57" s="105">
        <f t="shared" si="36"/>
        <v>1285.0509521057804</v>
      </c>
      <c r="Q57" s="105">
        <f t="shared" si="37"/>
        <v>1433.4122325412491</v>
      </c>
      <c r="R57" s="105">
        <f t="shared" si="12"/>
        <v>-148.36128043546864</v>
      </c>
      <c r="S57" s="105">
        <f t="shared" si="13"/>
        <v>1433.4122325412491</v>
      </c>
      <c r="T57" s="104">
        <f t="shared" si="14"/>
        <v>1</v>
      </c>
      <c r="U57" s="104">
        <f t="shared" si="15"/>
        <v>-53.258444313593557</v>
      </c>
      <c r="V57" s="104">
        <f t="shared" si="16"/>
        <v>-52.723071238103181</v>
      </c>
      <c r="W57" s="106">
        <f t="shared" si="17"/>
        <v>0.36926457775227672</v>
      </c>
      <c r="X57" s="107">
        <f t="shared" si="18"/>
        <v>40.287889446300561</v>
      </c>
      <c r="Y57" s="107">
        <f t="shared" si="19"/>
        <v>2.5373732380290588</v>
      </c>
      <c r="Z57" s="107">
        <f>IF(O57=1,(X57*(T57-W57))*'Säännöt ja ohjeet'!$B$55+Y57,"")</f>
        <v>53.359371160793017</v>
      </c>
      <c r="AA57" s="107">
        <f t="shared" si="20"/>
        <v>0</v>
      </c>
      <c r="AB57" s="107">
        <f t="shared" si="21"/>
        <v>0.63073542224772328</v>
      </c>
      <c r="AC57" s="107">
        <f t="shared" si="22"/>
        <v>35.64753232928301</v>
      </c>
      <c r="AD57" s="107">
        <f t="shared" si="23"/>
        <v>2.1664733686472659</v>
      </c>
      <c r="AE57" s="107">
        <f>IF(O57=1,(AC57*(AA57-AB57))*'Säännöt ja ohjeet'!$B$55+AD57,"")</f>
        <v>-42.801849342952103</v>
      </c>
      <c r="AF57" s="108" t="e">
        <f t="shared" si="24"/>
        <v>#NAME?</v>
      </c>
      <c r="AG57" s="108" t="e">
        <f t="shared" si="25"/>
        <v>#NAME?</v>
      </c>
      <c r="AH57" s="81" t="str">
        <f t="shared" si="26"/>
        <v>virhe!</v>
      </c>
      <c r="AI57" s="81"/>
      <c r="AJ57" s="98">
        <f t="shared" si="38"/>
        <v>1026.8140172736735</v>
      </c>
      <c r="AK57" s="98">
        <f t="shared" si="38"/>
        <v>1772.9082124624301</v>
      </c>
      <c r="AL57" s="98">
        <f t="shared" si="38"/>
        <v>2396.6313524705229</v>
      </c>
      <c r="AM57" s="98">
        <f t="shared" si="38"/>
        <v>1465.4466025934048</v>
      </c>
      <c r="AN57" s="98">
        <f t="shared" si="38"/>
        <v>1240.498600434149</v>
      </c>
      <c r="AO57" s="98">
        <f t="shared" si="38"/>
        <v>1338.4103232665734</v>
      </c>
      <c r="AP57" s="98">
        <f t="shared" si="38"/>
        <v>2249.8426729881276</v>
      </c>
      <c r="AQ57" s="98">
        <f t="shared" si="38"/>
        <v>1556.9098002242631</v>
      </c>
      <c r="AR57" s="98">
        <f t="shared" si="38"/>
        <v>884.33497285960414</v>
      </c>
      <c r="AS57" s="98">
        <f t="shared" si="38"/>
        <v>2190.646213843967</v>
      </c>
      <c r="AT57" s="98">
        <f t="shared" si="38"/>
        <v>1917.7544818345082</v>
      </c>
      <c r="AU57" s="98">
        <f t="shared" si="38"/>
        <v>2315.8808571249074</v>
      </c>
      <c r="AV57" s="98">
        <f t="shared" si="38"/>
        <v>2154.3919546143084</v>
      </c>
      <c r="AW57" s="98">
        <f t="shared" si="38"/>
        <v>1917.4199176768252</v>
      </c>
      <c r="AX57" s="98">
        <f t="shared" si="38"/>
        <v>965.03901732181578</v>
      </c>
      <c r="AY57" s="98">
        <f t="shared" si="38"/>
        <v>2301.6826242333336</v>
      </c>
      <c r="AZ57" s="98">
        <f t="shared" si="38"/>
        <v>1390.6103831982969</v>
      </c>
      <c r="BA57" s="98">
        <f t="shared" si="38"/>
        <v>2327</v>
      </c>
      <c r="BB57" s="98">
        <f t="shared" si="38"/>
        <v>2171</v>
      </c>
      <c r="BC57" s="98">
        <f t="shared" si="38"/>
        <v>800</v>
      </c>
      <c r="BD57" s="98" t="e">
        <f t="shared" si="38"/>
        <v>#N/A</v>
      </c>
      <c r="BE57" s="98" t="e">
        <f t="shared" si="38"/>
        <v>#N/A</v>
      </c>
      <c r="BF57" s="98" t="e">
        <f t="shared" si="38"/>
        <v>#N/A</v>
      </c>
      <c r="BG57" s="98" t="e">
        <f t="shared" si="38"/>
        <v>#N/A</v>
      </c>
      <c r="BH57" s="98" t="e">
        <f t="shared" si="38"/>
        <v>#N/A</v>
      </c>
      <c r="BI57" s="98" t="e">
        <f t="shared" si="38"/>
        <v>#N/A</v>
      </c>
      <c r="BJ57" s="99">
        <f t="shared" si="4"/>
        <v>1719.1611002210352</v>
      </c>
    </row>
    <row r="58">
      <c r="A58" s="27"/>
      <c r="B58" s="109" t="s">
        <v>54</v>
      </c>
      <c r="C58" s="110" t="s">
        <v>9</v>
      </c>
      <c r="D58" s="110">
        <v>8</v>
      </c>
      <c r="E58" s="110" t="s">
        <v>9</v>
      </c>
      <c r="F58" s="101" t="s">
        <v>100</v>
      </c>
      <c r="G58" s="102">
        <v>45431</v>
      </c>
      <c r="H58" s="103"/>
      <c r="I58" s="103" t="b">
        <f t="shared" si="5"/>
        <v>1</v>
      </c>
      <c r="J58" s="103" t="b">
        <f>IF(IFERROR(MATCH(B58,'Osallistujat ja seuranta'!$C$4:$C$23,0),0)&gt;0,TRUE,FALSE)</f>
        <v>1</v>
      </c>
      <c r="K58" s="103" t="b">
        <f>IF(IFERROR(MATCH(C58,'Osallistujat ja seuranta'!$C$4:$C$23,0),0)&gt;0,TRUE,FALSE)</f>
        <v>1</v>
      </c>
      <c r="L58" s="103" t="b">
        <f t="shared" si="6"/>
        <v>1</v>
      </c>
      <c r="M58" s="103" t="b">
        <f t="shared" si="7"/>
        <v>1</v>
      </c>
      <c r="N58" s="103" t="b">
        <f t="shared" si="8"/>
        <v>1</v>
      </c>
      <c r="O58" s="104">
        <f t="shared" si="9"/>
        <v>1</v>
      </c>
      <c r="P58" s="105">
        <f t="shared" si="36"/>
        <v>2301.6826242333336</v>
      </c>
      <c r="Q58" s="105">
        <f t="shared" si="37"/>
        <v>1240.498600434149</v>
      </c>
      <c r="R58" s="105">
        <f t="shared" si="12"/>
        <v>311.18402379918462</v>
      </c>
      <c r="S58" s="105">
        <f t="shared" si="13"/>
        <v>1990.498600434149</v>
      </c>
      <c r="T58" s="104">
        <f t="shared" si="14"/>
        <v>0</v>
      </c>
      <c r="U58" s="104">
        <f t="shared" si="15"/>
        <v>-48.342498662826756</v>
      </c>
      <c r="V58" s="104">
        <f t="shared" si="16"/>
        <v>-50.241812129082035</v>
      </c>
      <c r="W58" s="106">
        <f t="shared" si="17"/>
        <v>0.86981380383592677</v>
      </c>
      <c r="X58" s="107">
        <f t="shared" si="18"/>
        <v>13.097301198453971</v>
      </c>
      <c r="Y58" s="107">
        <f t="shared" si="19"/>
        <v>0.13653721508643818</v>
      </c>
      <c r="Z58" s="107">
        <f>IF(O58=1,(X58*(T58-W58))*'Säännöt ja ohjeet'!$B$55+Y58,"")</f>
        <v>-22.647889535737743</v>
      </c>
      <c r="AA58" s="107">
        <f t="shared" si="20"/>
        <v>1</v>
      </c>
      <c r="AB58" s="107">
        <f t="shared" si="21"/>
        <v>0.13018619616407323</v>
      </c>
      <c r="AC58" s="107">
        <f t="shared" si="22"/>
        <v>41.722598940624941</v>
      </c>
      <c r="AD58" s="107">
        <f t="shared" si="23"/>
        <v>2.6487538531847017</v>
      </c>
      <c r="AE58" s="107">
        <f>IF(O58=1,(AC58*(AA58-AB58))*'Säännöt ja ohjeet'!$B$55+AD58,"")</f>
        <v>75.230538834116274</v>
      </c>
      <c r="AF58" s="108" t="e">
        <f t="shared" si="24"/>
        <v>#NAME?</v>
      </c>
      <c r="AG58" s="108" t="e">
        <f t="shared" si="25"/>
        <v>#NAME?</v>
      </c>
      <c r="AH58" s="81" t="str">
        <f t="shared" si="26"/>
        <v xml:space="preserve"> </v>
      </c>
      <c r="AI58" s="81"/>
      <c r="AJ58" s="98">
        <f t="shared" si="38"/>
        <v>1026.8140172736735</v>
      </c>
      <c r="AK58" s="98">
        <f t="shared" si="38"/>
        <v>1772.9082124624301</v>
      </c>
      <c r="AL58" s="98">
        <f t="shared" si="38"/>
        <v>2396.6313524705229</v>
      </c>
      <c r="AM58" s="98">
        <f t="shared" si="38"/>
        <v>1465.4466025934048</v>
      </c>
      <c r="AN58" s="98">
        <f t="shared" si="38"/>
        <v>1315.7291392682653</v>
      </c>
      <c r="AO58" s="98">
        <f t="shared" si="38"/>
        <v>1338.4103232665734</v>
      </c>
      <c r="AP58" s="98">
        <f t="shared" si="38"/>
        <v>2249.8426729881276</v>
      </c>
      <c r="AQ58" s="98">
        <f t="shared" si="38"/>
        <v>1556.9098002242631</v>
      </c>
      <c r="AR58" s="98">
        <f t="shared" si="38"/>
        <v>884.33497285960414</v>
      </c>
      <c r="AS58" s="98">
        <f t="shared" si="38"/>
        <v>2190.646213843967</v>
      </c>
      <c r="AT58" s="98">
        <f t="shared" si="38"/>
        <v>1917.7544818345082</v>
      </c>
      <c r="AU58" s="98">
        <f t="shared" si="38"/>
        <v>2315.8808571249074</v>
      </c>
      <c r="AV58" s="98">
        <f t="shared" si="38"/>
        <v>2154.3919546143084</v>
      </c>
      <c r="AW58" s="98">
        <f t="shared" si="38"/>
        <v>1917.4199176768252</v>
      </c>
      <c r="AX58" s="98">
        <f t="shared" si="38"/>
        <v>965.03901732181578</v>
      </c>
      <c r="AY58" s="98">
        <f t="shared" si="38"/>
        <v>2279.0347346975959</v>
      </c>
      <c r="AZ58" s="98">
        <f t="shared" si="38"/>
        <v>1390.6103831982969</v>
      </c>
      <c r="BA58" s="98">
        <f t="shared" si="38"/>
        <v>2327</v>
      </c>
      <c r="BB58" s="98">
        <f t="shared" si="38"/>
        <v>2171</v>
      </c>
      <c r="BC58" s="98">
        <f t="shared" si="38"/>
        <v>800</v>
      </c>
      <c r="BD58" s="98" t="e">
        <f t="shared" si="38"/>
        <v>#N/A</v>
      </c>
      <c r="BE58" s="98" t="e">
        <f t="shared" si="38"/>
        <v>#N/A</v>
      </c>
      <c r="BF58" s="98" t="e">
        <f t="shared" si="38"/>
        <v>#N/A</v>
      </c>
      <c r="BG58" s="98" t="e">
        <f t="shared" si="38"/>
        <v>#N/A</v>
      </c>
      <c r="BH58" s="98" t="e">
        <f t="shared" si="38"/>
        <v>#N/A</v>
      </c>
      <c r="BI58" s="98" t="e">
        <f t="shared" si="38"/>
        <v>#N/A</v>
      </c>
      <c r="BJ58" s="99">
        <f t="shared" si="4"/>
        <v>1721.7902326859542</v>
      </c>
    </row>
    <row r="59">
      <c r="A59" s="27"/>
      <c r="B59" s="109" t="s">
        <v>32</v>
      </c>
      <c r="C59" s="110" t="s">
        <v>9</v>
      </c>
      <c r="D59" s="110">
        <v>4</v>
      </c>
      <c r="E59" s="110" t="s">
        <v>32</v>
      </c>
      <c r="F59" s="101" t="s">
        <v>100</v>
      </c>
      <c r="G59" s="102">
        <v>45431</v>
      </c>
      <c r="H59" s="103"/>
      <c r="I59" s="103" t="b">
        <f t="shared" si="5"/>
        <v>1</v>
      </c>
      <c r="J59" s="103" t="b">
        <f>IF(IFERROR(MATCH(B59,'Osallistujat ja seuranta'!$C$4:$C$23,0),0)&gt;0,TRUE,FALSE)</f>
        <v>1</v>
      </c>
      <c r="K59" s="103" t="b">
        <f>IF(IFERROR(MATCH(C59,'Osallistujat ja seuranta'!$C$4:$C$23,0),0)&gt;0,TRUE,FALSE)</f>
        <v>1</v>
      </c>
      <c r="L59" s="103" t="b">
        <f t="shared" si="6"/>
        <v>1</v>
      </c>
      <c r="M59" s="103" t="b">
        <f t="shared" si="7"/>
        <v>1</v>
      </c>
      <c r="N59" s="103" t="b">
        <f t="shared" si="8"/>
        <v>1</v>
      </c>
      <c r="O59" s="104">
        <f t="shared" si="9"/>
        <v>1</v>
      </c>
      <c r="P59" s="105">
        <f t="shared" si="36"/>
        <v>1772.9082124624301</v>
      </c>
      <c r="Q59" s="105">
        <f t="shared" si="37"/>
        <v>1315.7291392682653</v>
      </c>
      <c r="R59" s="105">
        <f t="shared" si="12"/>
        <v>107.17907319416486</v>
      </c>
      <c r="S59" s="105">
        <f t="shared" si="13"/>
        <v>1665.7291392682653</v>
      </c>
      <c r="T59" s="104">
        <f t="shared" si="14"/>
        <v>1</v>
      </c>
      <c r="U59" s="104">
        <f t="shared" si="15"/>
        <v>-51.31784289190248</v>
      </c>
      <c r="V59" s="104">
        <f t="shared" si="16"/>
        <v>-51.792664189868511</v>
      </c>
      <c r="W59" s="106">
        <f t="shared" si="17"/>
        <v>0.61652425629143826</v>
      </c>
      <c r="X59" s="107">
        <f t="shared" si="18"/>
        <v>25.854505364484965</v>
      </c>
      <c r="Y59" s="107">
        <f t="shared" si="19"/>
        <v>1.3180044596722233</v>
      </c>
      <c r="Z59" s="107">
        <f>IF(O59=1,(X59*(T59-W59))*'Säännöt ja ohjeet'!$B$55+Y59,"")</f>
        <v>21.147155805397965</v>
      </c>
      <c r="AA59" s="107">
        <f t="shared" si="20"/>
        <v>0</v>
      </c>
      <c r="AB59" s="107">
        <f t="shared" si="21"/>
        <v>0.38347574370856174</v>
      </c>
      <c r="AC59" s="107">
        <f t="shared" si="22"/>
        <v>39.310949576190659</v>
      </c>
      <c r="AD59" s="107">
        <f t="shared" si="23"/>
        <v>2.4606780590991617</v>
      </c>
      <c r="AE59" s="107">
        <f>IF(O59=1,(AC59*(AA59-AB59))*'Säännöt ja ohjeet'!$B$55+AD59,"")</f>
        <v>-27.688913190139804</v>
      </c>
      <c r="AF59" s="108" t="e">
        <f t="shared" si="24"/>
        <v>#NAME?</v>
      </c>
      <c r="AG59" s="108" t="e">
        <f t="shared" si="25"/>
        <v>#NAME?</v>
      </c>
      <c r="AH59" s="81" t="str">
        <f t="shared" si="26"/>
        <v xml:space="preserve"> </v>
      </c>
      <c r="AI59" s="81"/>
      <c r="AJ59" s="98">
        <f t="shared" si="38"/>
        <v>1026.8140172736735</v>
      </c>
      <c r="AK59" s="98">
        <f t="shared" si="38"/>
        <v>1794.055368267828</v>
      </c>
      <c r="AL59" s="98">
        <f t="shared" si="38"/>
        <v>2396.6313524705229</v>
      </c>
      <c r="AM59" s="98">
        <f t="shared" si="38"/>
        <v>1465.4466025934048</v>
      </c>
      <c r="AN59" s="98">
        <f t="shared" si="38"/>
        <v>1288.0402260781254</v>
      </c>
      <c r="AO59" s="98">
        <f t="shared" si="38"/>
        <v>1338.4103232665734</v>
      </c>
      <c r="AP59" s="98">
        <f t="shared" si="38"/>
        <v>2249.8426729881276</v>
      </c>
      <c r="AQ59" s="98">
        <f t="shared" si="38"/>
        <v>1556.9098002242631</v>
      </c>
      <c r="AR59" s="98">
        <f t="shared" si="38"/>
        <v>884.33497285960414</v>
      </c>
      <c r="AS59" s="98">
        <f t="shared" si="38"/>
        <v>2190.646213843967</v>
      </c>
      <c r="AT59" s="98">
        <f t="shared" si="38"/>
        <v>1917.7544818345082</v>
      </c>
      <c r="AU59" s="98">
        <f t="shared" si="38"/>
        <v>2315.8808571249074</v>
      </c>
      <c r="AV59" s="98">
        <f t="shared" si="38"/>
        <v>2154.3919546143084</v>
      </c>
      <c r="AW59" s="98">
        <f t="shared" si="38"/>
        <v>1917.4199176768252</v>
      </c>
      <c r="AX59" s="98">
        <f t="shared" si="38"/>
        <v>965.03901732181578</v>
      </c>
      <c r="AY59" s="98">
        <f t="shared" si="38"/>
        <v>2279.0347346975959</v>
      </c>
      <c r="AZ59" s="98">
        <f t="shared" si="38"/>
        <v>1390.6103831982969</v>
      </c>
      <c r="BA59" s="98">
        <f t="shared" si="38"/>
        <v>2327</v>
      </c>
      <c r="BB59" s="98">
        <f t="shared" si="38"/>
        <v>2171</v>
      </c>
      <c r="BC59" s="98">
        <f t="shared" si="38"/>
        <v>800</v>
      </c>
      <c r="BD59" s="98" t="e">
        <f t="shared" si="38"/>
        <v>#N/A</v>
      </c>
      <c r="BE59" s="98" t="e">
        <f t="shared" si="38"/>
        <v>#N/A</v>
      </c>
      <c r="BF59" s="98" t="e">
        <f t="shared" si="38"/>
        <v>#N/A</v>
      </c>
      <c r="BG59" s="98" t="e">
        <f t="shared" si="38"/>
        <v>#N/A</v>
      </c>
      <c r="BH59" s="98" t="e">
        <f t="shared" si="38"/>
        <v>#N/A</v>
      </c>
      <c r="BI59" s="98" t="e">
        <f t="shared" si="38"/>
        <v>#N/A</v>
      </c>
      <c r="BJ59" s="99">
        <f t="shared" si="4"/>
        <v>1721.4631448167172</v>
      </c>
    </row>
    <row r="60">
      <c r="A60" s="27"/>
      <c r="B60" s="109" t="s">
        <v>54</v>
      </c>
      <c r="C60" s="110" t="s">
        <v>32</v>
      </c>
      <c r="D60" s="110">
        <v>3</v>
      </c>
      <c r="E60" s="110" t="s">
        <v>54</v>
      </c>
      <c r="F60" s="101" t="s">
        <v>100</v>
      </c>
      <c r="G60" s="102">
        <v>45431</v>
      </c>
      <c r="H60" s="103"/>
      <c r="I60" s="103" t="b">
        <f t="shared" si="5"/>
        <v>1</v>
      </c>
      <c r="J60" s="103" t="b">
        <f>IF(IFERROR(MATCH(B60,'Osallistujat ja seuranta'!$C$4:$C$23,0),0)&gt;0,TRUE,FALSE)</f>
        <v>1</v>
      </c>
      <c r="K60" s="103" t="b">
        <f>IF(IFERROR(MATCH(C60,'Osallistujat ja seuranta'!$C$4:$C$23,0),0)&gt;0,TRUE,FALSE)</f>
        <v>1</v>
      </c>
      <c r="L60" s="103" t="b">
        <f t="shared" si="6"/>
        <v>1</v>
      </c>
      <c r="M60" s="103" t="b">
        <f t="shared" si="7"/>
        <v>1</v>
      </c>
      <c r="N60" s="103" t="b">
        <f t="shared" si="8"/>
        <v>1</v>
      </c>
      <c r="O60" s="104">
        <f t="shared" si="9"/>
        <v>1</v>
      </c>
      <c r="P60" s="105">
        <f t="shared" si="36"/>
        <v>2279.0347346975959</v>
      </c>
      <c r="Q60" s="105">
        <f t="shared" si="37"/>
        <v>1794.055368267828</v>
      </c>
      <c r="R60" s="105">
        <f t="shared" si="12"/>
        <v>234.97936642976765</v>
      </c>
      <c r="S60" s="105">
        <f t="shared" si="13"/>
        <v>2044.0553682678283</v>
      </c>
      <c r="T60" s="104">
        <f t="shared" si="14"/>
        <v>1</v>
      </c>
      <c r="U60" s="104">
        <f t="shared" si="15"/>
        <v>-48.499526581198538</v>
      </c>
      <c r="V60" s="104">
        <f t="shared" si="16"/>
        <v>-49.949502841284712</v>
      </c>
      <c r="W60" s="106">
        <f t="shared" si="17"/>
        <v>0.80999478036201145</v>
      </c>
      <c r="X60" s="107">
        <f t="shared" si="18"/>
        <v>13.575928879510089</v>
      </c>
      <c r="Y60" s="107">
        <f t="shared" si="19"/>
        <v>0.16654808915475855</v>
      </c>
      <c r="Z60" s="107">
        <f>IF(O60=1,(X60*(T60-W60))*'Säännöt ja ohjeet'!$B$55+Y60,"")</f>
        <v>5.3255427862368112</v>
      </c>
      <c r="AA60" s="107">
        <f t="shared" si="20"/>
        <v>0</v>
      </c>
      <c r="AB60" s="107">
        <f t="shared" si="21"/>
        <v>0.19000521963798855</v>
      </c>
      <c r="AC60" s="107">
        <f t="shared" si="22"/>
        <v>25.284036839283562</v>
      </c>
      <c r="AD60" s="107">
        <f t="shared" si="23"/>
        <v>1.2652196997560392</v>
      </c>
      <c r="AE60" s="107">
        <f>IF(O60=1,(AC60*(AA60-AB60))*'Säännöt ja ohjeet'!$B$55+AD60,"")</f>
        <v>-8.3429782462100945</v>
      </c>
      <c r="AF60" s="108" t="e">
        <f t="shared" si="24"/>
        <v>#NAME?</v>
      </c>
      <c r="AG60" s="108" t="e">
        <f t="shared" si="25"/>
        <v>#NAME?</v>
      </c>
      <c r="AH60" s="81" t="str">
        <f t="shared" si="26"/>
        <v xml:space="preserve"> </v>
      </c>
      <c r="AI60" s="81"/>
      <c r="AJ60" s="98">
        <f t="shared" si="38"/>
        <v>1026.8140172736735</v>
      </c>
      <c r="AK60" s="98">
        <f t="shared" si="38"/>
        <v>1785.7123900216179</v>
      </c>
      <c r="AL60" s="98">
        <f t="shared" si="38"/>
        <v>2396.6313524705229</v>
      </c>
      <c r="AM60" s="98">
        <f t="shared" si="38"/>
        <v>1465.4466025934048</v>
      </c>
      <c r="AN60" s="98">
        <f t="shared" si="38"/>
        <v>1288.0402260781254</v>
      </c>
      <c r="AO60" s="98">
        <f t="shared" si="38"/>
        <v>1338.4103232665734</v>
      </c>
      <c r="AP60" s="98">
        <f t="shared" si="38"/>
        <v>2249.8426729881276</v>
      </c>
      <c r="AQ60" s="98">
        <f t="shared" si="38"/>
        <v>1556.9098002242631</v>
      </c>
      <c r="AR60" s="98">
        <f t="shared" si="38"/>
        <v>884.33497285960414</v>
      </c>
      <c r="AS60" s="98">
        <f t="shared" si="38"/>
        <v>2190.646213843967</v>
      </c>
      <c r="AT60" s="98">
        <f t="shared" si="38"/>
        <v>1917.7544818345082</v>
      </c>
      <c r="AU60" s="98">
        <f t="shared" si="38"/>
        <v>2315.8808571249074</v>
      </c>
      <c r="AV60" s="98">
        <f t="shared" si="38"/>
        <v>2154.3919546143084</v>
      </c>
      <c r="AW60" s="98">
        <f t="shared" si="38"/>
        <v>1917.4199176768252</v>
      </c>
      <c r="AX60" s="98">
        <f t="shared" si="38"/>
        <v>965.03901732181578</v>
      </c>
      <c r="AY60" s="98">
        <f t="shared" si="38"/>
        <v>2284.3602774838328</v>
      </c>
      <c r="AZ60" s="98">
        <f t="shared" si="38"/>
        <v>1390.6103831982969</v>
      </c>
      <c r="BA60" s="98">
        <f t="shared" si="38"/>
        <v>2327</v>
      </c>
      <c r="BB60" s="98">
        <f t="shared" si="38"/>
        <v>2171</v>
      </c>
      <c r="BC60" s="98">
        <f t="shared" si="38"/>
        <v>800</v>
      </c>
      <c r="BD60" s="98" t="e">
        <f t="shared" si="38"/>
        <v>#N/A</v>
      </c>
      <c r="BE60" s="98" t="e">
        <f t="shared" si="38"/>
        <v>#N/A</v>
      </c>
      <c r="BF60" s="98" t="e">
        <f t="shared" si="38"/>
        <v>#N/A</v>
      </c>
      <c r="BG60" s="98" t="e">
        <f t="shared" si="38"/>
        <v>#N/A</v>
      </c>
      <c r="BH60" s="98" t="e">
        <f t="shared" si="38"/>
        <v>#N/A</v>
      </c>
      <c r="BI60" s="98" t="e">
        <f t="shared" si="38"/>
        <v>#N/A</v>
      </c>
      <c r="BJ60" s="99">
        <f t="shared" si="4"/>
        <v>1721.3122730437185</v>
      </c>
    </row>
    <row r="61">
      <c r="A61" s="27"/>
      <c r="B61" s="109" t="s">
        <v>50</v>
      </c>
      <c r="C61" s="110" t="s">
        <v>32</v>
      </c>
      <c r="D61" s="110">
        <v>4</v>
      </c>
      <c r="E61" s="110" t="s">
        <v>32</v>
      </c>
      <c r="F61" s="101" t="s">
        <v>100</v>
      </c>
      <c r="G61" s="102">
        <v>45431</v>
      </c>
      <c r="H61" s="103"/>
      <c r="I61" s="103" t="b">
        <f t="shared" si="5"/>
        <v>1</v>
      </c>
      <c r="J61" s="103" t="b">
        <f>IF(IFERROR(MATCH(B61,'Osallistujat ja seuranta'!$C$4:$C$23,0),0)&gt;0,TRUE,FALSE)</f>
        <v>1</v>
      </c>
      <c r="K61" s="103" t="b">
        <f>IF(IFERROR(MATCH(C61,'Osallistujat ja seuranta'!$C$4:$C$23,0),0)&gt;0,TRUE,FALSE)</f>
        <v>1</v>
      </c>
      <c r="L61" s="103" t="b">
        <f t="shared" si="6"/>
        <v>1</v>
      </c>
      <c r="M61" s="103" t="b">
        <f t="shared" si="7"/>
        <v>1</v>
      </c>
      <c r="N61" s="103" t="b">
        <f t="shared" si="8"/>
        <v>1</v>
      </c>
      <c r="O61" s="104">
        <f t="shared" si="9"/>
        <v>1</v>
      </c>
      <c r="P61" s="105">
        <f t="shared" si="36"/>
        <v>2315.8808571249074</v>
      </c>
      <c r="Q61" s="105">
        <f t="shared" si="37"/>
        <v>1785.7123900216179</v>
      </c>
      <c r="R61" s="105">
        <f t="shared" si="12"/>
        <v>180.16846710328946</v>
      </c>
      <c r="S61" s="105">
        <f t="shared" si="13"/>
        <v>2135.7123900216179</v>
      </c>
      <c r="T61" s="104">
        <f t="shared" si="14"/>
        <v>0</v>
      </c>
      <c r="U61" s="104">
        <f t="shared" si="15"/>
        <v>-48.2422287891618</v>
      </c>
      <c r="V61" s="104">
        <f t="shared" si="16"/>
        <v>-49.41905279766393</v>
      </c>
      <c r="W61" s="106">
        <f t="shared" si="17"/>
        <v>0.76437627159235588</v>
      </c>
      <c r="X61" s="107">
        <f t="shared" si="18"/>
        <v>12.800540099791078</v>
      </c>
      <c r="Y61" s="107">
        <f t="shared" si="19"/>
        <v>0.11976191395710038</v>
      </c>
      <c r="Z61" s="107">
        <f>IF(O61=1,(X61*(T61-W61))*'Säännöt ja ohjeet'!$B$55+Y61,"")</f>
        <v>-19.449096317736394</v>
      </c>
      <c r="AA61" s="107">
        <f t="shared" si="20"/>
        <v>1</v>
      </c>
      <c r="AB61" s="107">
        <f t="shared" si="21"/>
        <v>0.23562372840764412</v>
      </c>
      <c r="AC61" s="107">
        <f t="shared" si="22"/>
        <v>25.508527963330049</v>
      </c>
      <c r="AD61" s="107">
        <f t="shared" si="23"/>
        <v>1.2860417080387083</v>
      </c>
      <c r="AE61" s="107">
        <f>IF(O61=1,(AC61*(AA61-AB61))*'Säännöt ja ohjeet'!$B$55+AD61,"")</f>
        <v>40.282268704877858</v>
      </c>
      <c r="AF61" s="108" t="e">
        <f t="shared" si="24"/>
        <v>#NAME?</v>
      </c>
      <c r="AG61" s="108" t="e">
        <f t="shared" si="25"/>
        <v>#NAME?</v>
      </c>
      <c r="AH61" s="81" t="str">
        <f t="shared" si="26"/>
        <v xml:space="preserve"> </v>
      </c>
      <c r="AI61" s="81"/>
      <c r="AJ61" s="98">
        <f t="shared" si="38"/>
        <v>1026.8140172736735</v>
      </c>
      <c r="AK61" s="98">
        <f t="shared" si="38"/>
        <v>1825.9946587264958</v>
      </c>
      <c r="AL61" s="98">
        <f t="shared" si="38"/>
        <v>2396.6313524705229</v>
      </c>
      <c r="AM61" s="98">
        <f t="shared" si="38"/>
        <v>1465.4466025934048</v>
      </c>
      <c r="AN61" s="98">
        <f t="shared" si="38"/>
        <v>1288.0402260781254</v>
      </c>
      <c r="AO61" s="98">
        <f t="shared" si="38"/>
        <v>1338.4103232665734</v>
      </c>
      <c r="AP61" s="98">
        <f t="shared" si="38"/>
        <v>2249.8426729881276</v>
      </c>
      <c r="AQ61" s="98">
        <f t="shared" si="38"/>
        <v>1556.9098002242631</v>
      </c>
      <c r="AR61" s="98">
        <f t="shared" si="38"/>
        <v>884.33497285960414</v>
      </c>
      <c r="AS61" s="98">
        <f t="shared" si="38"/>
        <v>2190.646213843967</v>
      </c>
      <c r="AT61" s="98">
        <f t="shared" si="38"/>
        <v>1917.7544818345082</v>
      </c>
      <c r="AU61" s="98">
        <f t="shared" si="38"/>
        <v>2296.431760807171</v>
      </c>
      <c r="AV61" s="98">
        <f t="shared" si="38"/>
        <v>2154.3919546143084</v>
      </c>
      <c r="AW61" s="98">
        <f t="shared" si="38"/>
        <v>1917.4199176768252</v>
      </c>
      <c r="AX61" s="98">
        <f t="shared" si="38"/>
        <v>965.03901732181578</v>
      </c>
      <c r="AY61" s="98">
        <f t="shared" si="38"/>
        <v>2284.3602774838328</v>
      </c>
      <c r="AZ61" s="98">
        <f t="shared" si="38"/>
        <v>1390.6103831982969</v>
      </c>
      <c r="BA61" s="98">
        <f t="shared" si="38"/>
        <v>2327</v>
      </c>
      <c r="BB61" s="98">
        <f t="shared" si="38"/>
        <v>2171</v>
      </c>
      <c r="BC61" s="98">
        <f t="shared" si="38"/>
        <v>800</v>
      </c>
      <c r="BD61" s="98" t="e">
        <f t="shared" si="38"/>
        <v>#N/A</v>
      </c>
      <c r="BE61" s="98" t="e">
        <f t="shared" si="38"/>
        <v>#N/A</v>
      </c>
      <c r="BF61" s="98" t="e">
        <f t="shared" si="38"/>
        <v>#N/A</v>
      </c>
      <c r="BG61" s="98" t="e">
        <f t="shared" si="38"/>
        <v>#N/A</v>
      </c>
      <c r="BH61" s="98" t="e">
        <f t="shared" si="38"/>
        <v>#N/A</v>
      </c>
      <c r="BI61" s="98" t="e">
        <f t="shared" si="38"/>
        <v>#N/A</v>
      </c>
      <c r="BJ61" s="99">
        <f t="shared" si="4"/>
        <v>1722.3539316630759</v>
      </c>
    </row>
    <row r="62">
      <c r="A62" s="27"/>
      <c r="B62" s="109" t="s">
        <v>53</v>
      </c>
      <c r="C62" s="110" t="s">
        <v>44</v>
      </c>
      <c r="D62" s="110">
        <v>0</v>
      </c>
      <c r="E62" s="110" t="s">
        <v>53</v>
      </c>
      <c r="F62" s="101" t="s">
        <v>100</v>
      </c>
      <c r="G62" s="102">
        <v>45433</v>
      </c>
      <c r="H62" s="103"/>
      <c r="I62" s="103" t="b">
        <f t="shared" si="5"/>
        <v>1</v>
      </c>
      <c r="J62" s="103" t="b">
        <f>IF(IFERROR(MATCH(B62,'Osallistujat ja seuranta'!$C$4:$C$23,0),0)&gt;0,TRUE,FALSE)</f>
        <v>1</v>
      </c>
      <c r="K62" s="103" t="b">
        <f>IF(IFERROR(MATCH(C62,'Osallistujat ja seuranta'!$C$4:$C$23,0),0)&gt;0,TRUE,FALSE)</f>
        <v>1</v>
      </c>
      <c r="L62" s="103" t="b">
        <f t="shared" si="6"/>
        <v>1</v>
      </c>
      <c r="M62" s="103" t="b">
        <f t="shared" si="7"/>
        <v>1</v>
      </c>
      <c r="N62" s="103" t="b">
        <f t="shared" si="8"/>
        <v>1</v>
      </c>
      <c r="O62" s="104">
        <f t="shared" si="9"/>
        <v>1</v>
      </c>
      <c r="P62" s="105">
        <f t="shared" si="36"/>
        <v>965.03901732181578</v>
      </c>
      <c r="Q62" s="105">
        <f t="shared" si="37"/>
        <v>884.33497285960414</v>
      </c>
      <c r="R62" s="105">
        <f t="shared" si="12"/>
        <v>80.704044462211641</v>
      </c>
      <c r="S62" s="105">
        <f t="shared" si="13"/>
        <v>884.33497285960414</v>
      </c>
      <c r="T62" s="104">
        <f t="shared" si="14"/>
        <v>1</v>
      </c>
      <c r="U62" s="104">
        <f t="shared" si="15"/>
        <v>-54.290253221327141</v>
      </c>
      <c r="V62" s="104">
        <f t="shared" si="16"/>
        <v>-54.52810931214804</v>
      </c>
      <c r="W62" s="106">
        <f t="shared" si="17"/>
        <v>0.55918524910832568</v>
      </c>
      <c r="X62" s="107">
        <f t="shared" si="18"/>
        <v>51.003433287768431</v>
      </c>
      <c r="Y62" s="107">
        <f t="shared" si="19"/>
        <v>3.3374024680182295</v>
      </c>
      <c r="Z62" s="107">
        <f>IF(O62=1,(X62*(T62-W62))*'Säännöt ja ohjeet'!$B$55+Y62,"")</f>
        <v>48.303533946753774</v>
      </c>
      <c r="AA62" s="107">
        <f t="shared" si="20"/>
        <v>0</v>
      </c>
      <c r="AB62" s="107">
        <f t="shared" si="21"/>
        <v>0.44081475089167432</v>
      </c>
      <c r="AC62" s="107">
        <f t="shared" si="22"/>
        <v>53.853104687253001</v>
      </c>
      <c r="AD62" s="107">
        <f t="shared" si="23"/>
        <v>3.5391625719799067</v>
      </c>
      <c r="AE62" s="107">
        <f>IF(O62=1,(AC62*(AA62-AB62))*'Säännöt ja ohjeet'!$B$55+AD62,"")</f>
        <v>-43.939323282929472</v>
      </c>
      <c r="AF62" s="108" t="e">
        <f t="shared" si="24"/>
        <v>#NAME?</v>
      </c>
      <c r="AG62" s="108" t="e">
        <f t="shared" si="25"/>
        <v>#NAME?</v>
      </c>
      <c r="AH62" s="81" t="str">
        <f t="shared" si="26"/>
        <v xml:space="preserve"> </v>
      </c>
      <c r="AI62" s="81"/>
      <c r="AJ62" s="98">
        <f t="shared" si="38"/>
        <v>1026.8140172736735</v>
      </c>
      <c r="AK62" s="98">
        <f t="shared" si="38"/>
        <v>1825.9946587264958</v>
      </c>
      <c r="AL62" s="98">
        <f t="shared" si="38"/>
        <v>2396.6313524705229</v>
      </c>
      <c r="AM62" s="98">
        <f t="shared" si="38"/>
        <v>1465.4466025934048</v>
      </c>
      <c r="AN62" s="98">
        <f t="shared" si="38"/>
        <v>1288.0402260781254</v>
      </c>
      <c r="AO62" s="98">
        <f t="shared" si="38"/>
        <v>1338.4103232665734</v>
      </c>
      <c r="AP62" s="98">
        <f t="shared" si="38"/>
        <v>2249.8426729881276</v>
      </c>
      <c r="AQ62" s="98">
        <f t="shared" si="38"/>
        <v>1556.9098002242631</v>
      </c>
      <c r="AR62" s="98">
        <f t="shared" si="38"/>
        <v>840.39564957667471</v>
      </c>
      <c r="AS62" s="98">
        <f t="shared" si="38"/>
        <v>2190.646213843967</v>
      </c>
      <c r="AT62" s="98">
        <f t="shared" si="38"/>
        <v>1917.7544818345082</v>
      </c>
      <c r="AU62" s="98">
        <f t="shared" si="38"/>
        <v>2296.431760807171</v>
      </c>
      <c r="AV62" s="98">
        <f t="shared" si="38"/>
        <v>2154.3919546143084</v>
      </c>
      <c r="AW62" s="98">
        <f t="shared" si="38"/>
        <v>1917.4199176768252</v>
      </c>
      <c r="AX62" s="98">
        <f t="shared" si="38"/>
        <v>1013.3425512685695</v>
      </c>
      <c r="AY62" s="98">
        <f t="shared" si="38"/>
        <v>2284.3602774838328</v>
      </c>
      <c r="AZ62" s="98">
        <f t="shared" si="38"/>
        <v>1390.6103831982969</v>
      </c>
      <c r="BA62" s="98">
        <f t="shared" si="38"/>
        <v>2327</v>
      </c>
      <c r="BB62" s="98">
        <f t="shared" si="38"/>
        <v>2171</v>
      </c>
      <c r="BC62" s="98">
        <f t="shared" si="38"/>
        <v>800</v>
      </c>
      <c r="BD62" s="98" t="e">
        <f t="shared" si="38"/>
        <v>#N/A</v>
      </c>
      <c r="BE62" s="98" t="e">
        <f t="shared" si="38"/>
        <v>#N/A</v>
      </c>
      <c r="BF62" s="98" t="e">
        <f t="shared" si="38"/>
        <v>#N/A</v>
      </c>
      <c r="BG62" s="98" t="e">
        <f t="shared" si="38"/>
        <v>#N/A</v>
      </c>
      <c r="BH62" s="98" t="e">
        <f t="shared" si="38"/>
        <v>#N/A</v>
      </c>
      <c r="BI62" s="98" t="e">
        <f t="shared" si="38"/>
        <v>#N/A</v>
      </c>
      <c r="BJ62" s="99">
        <f t="shared" si="4"/>
        <v>1722.5721421962669</v>
      </c>
    </row>
    <row r="63">
      <c r="A63" s="27"/>
      <c r="B63" s="109" t="s">
        <v>32</v>
      </c>
      <c r="C63" s="110" t="s">
        <v>9</v>
      </c>
      <c r="D63" s="110">
        <v>4</v>
      </c>
      <c r="E63" s="110" t="s">
        <v>9</v>
      </c>
      <c r="F63" s="101" t="s">
        <v>100</v>
      </c>
      <c r="G63" s="102">
        <v>45434</v>
      </c>
      <c r="H63" s="103"/>
      <c r="I63" s="103" t="b">
        <f t="shared" si="5"/>
        <v>1</v>
      </c>
      <c r="J63" s="103" t="b">
        <f>IF(IFERROR(MATCH(B63,'Osallistujat ja seuranta'!$C$4:$C$23,0),0)&gt;0,TRUE,FALSE)</f>
        <v>1</v>
      </c>
      <c r="K63" s="103" t="b">
        <f>IF(IFERROR(MATCH(C63,'Osallistujat ja seuranta'!$C$4:$C$23,0),0)&gt;0,TRUE,FALSE)</f>
        <v>1</v>
      </c>
      <c r="L63" s="103" t="b">
        <f t="shared" si="6"/>
        <v>1</v>
      </c>
      <c r="M63" s="103" t="b">
        <f t="shared" si="7"/>
        <v>1</v>
      </c>
      <c r="N63" s="103" t="b">
        <f t="shared" si="8"/>
        <v>1</v>
      </c>
      <c r="O63" s="104">
        <f t="shared" si="9"/>
        <v>1</v>
      </c>
      <c r="P63" s="105">
        <f t="shared" si="36"/>
        <v>1825.9946587264958</v>
      </c>
      <c r="Q63" s="105">
        <f t="shared" si="37"/>
        <v>1288.0402260781254</v>
      </c>
      <c r="R63" s="105">
        <f t="shared" si="12"/>
        <v>187.95443264837036</v>
      </c>
      <c r="S63" s="105">
        <f t="shared" si="13"/>
        <v>1638.0402260781254</v>
      </c>
      <c r="T63" s="104">
        <f t="shared" si="14"/>
        <v>0</v>
      </c>
      <c r="U63" s="104">
        <f t="shared" si="15"/>
        <v>-51.070170874812668</v>
      </c>
      <c r="V63" s="104">
        <f t="shared" si="16"/>
        <v>-51.910269401942315</v>
      </c>
      <c r="W63" s="106">
        <f t="shared" si="17"/>
        <v>0.69848596654904549</v>
      </c>
      <c r="X63" s="107">
        <f t="shared" si="18"/>
        <v>24.431520631510239</v>
      </c>
      <c r="Y63" s="107">
        <f t="shared" si="19"/>
        <v>1.1855469665532645</v>
      </c>
      <c r="Z63" s="107">
        <f>IF(O63=1,(X63*(T63-W63))*'Säännöt ja ohjeet'!$B$55+Y63,"")</f>
        <v>-32.944601638573488</v>
      </c>
      <c r="AA63" s="107">
        <f t="shared" si="20"/>
        <v>1</v>
      </c>
      <c r="AB63" s="107">
        <f t="shared" si="21"/>
        <v>0.30151403345095451</v>
      </c>
      <c r="AC63" s="107">
        <f t="shared" si="22"/>
        <v>40.192301576984647</v>
      </c>
      <c r="AD63" s="107">
        <f t="shared" si="23"/>
        <v>2.5299000766383286</v>
      </c>
      <c r="AE63" s="107">
        <f>IF(O63=1,(AC63*(AA63-AB63))*'Säännöt ja ohjeet'!$B$55+AD63,"")</f>
        <v>58.677417306300022</v>
      </c>
      <c r="AF63" s="108" t="e">
        <f t="shared" si="24"/>
        <v>#NAME?</v>
      </c>
      <c r="AG63" s="108" t="e">
        <f t="shared" si="25"/>
        <v>#NAME?</v>
      </c>
      <c r="AH63" s="81" t="str">
        <f t="shared" si="26"/>
        <v xml:space="preserve"> </v>
      </c>
      <c r="AI63" s="81"/>
      <c r="AJ63" s="98">
        <f t="shared" si="38"/>
        <v>1026.8140172736735</v>
      </c>
      <c r="AK63" s="98">
        <f t="shared" si="38"/>
        <v>1793.0500570879224</v>
      </c>
      <c r="AL63" s="98">
        <f t="shared" si="38"/>
        <v>2396.6313524705229</v>
      </c>
      <c r="AM63" s="98">
        <f t="shared" si="38"/>
        <v>1465.4466025934048</v>
      </c>
      <c r="AN63" s="98">
        <f t="shared" si="38"/>
        <v>1346.7176433844254</v>
      </c>
      <c r="AO63" s="98">
        <f t="shared" si="38"/>
        <v>1338.4103232665734</v>
      </c>
      <c r="AP63" s="98">
        <f t="shared" si="38"/>
        <v>2249.8426729881276</v>
      </c>
      <c r="AQ63" s="98">
        <f t="shared" si="38"/>
        <v>1556.9098002242631</v>
      </c>
      <c r="AR63" s="98">
        <f t="shared" si="38"/>
        <v>840.39564957667471</v>
      </c>
      <c r="AS63" s="98">
        <f t="shared" si="38"/>
        <v>2190.646213843967</v>
      </c>
      <c r="AT63" s="98">
        <f t="shared" si="38"/>
        <v>1917.7544818345082</v>
      </c>
      <c r="AU63" s="98">
        <f t="shared" si="38"/>
        <v>2296.431760807171</v>
      </c>
      <c r="AV63" s="98">
        <f t="shared" si="38"/>
        <v>2154.3919546143084</v>
      </c>
      <c r="AW63" s="98">
        <f t="shared" si="38"/>
        <v>1917.4199176768252</v>
      </c>
      <c r="AX63" s="98">
        <f t="shared" si="38"/>
        <v>1013.3425512685695</v>
      </c>
      <c r="AY63" s="98">
        <f t="shared" si="38"/>
        <v>2284.3602774838328</v>
      </c>
      <c r="AZ63" s="98">
        <f t="shared" si="38"/>
        <v>1390.6103831982969</v>
      </c>
      <c r="BA63" s="98">
        <f t="shared" si="38"/>
        <v>2327</v>
      </c>
      <c r="BB63" s="98">
        <f t="shared" si="38"/>
        <v>2171</v>
      </c>
      <c r="BC63" s="98">
        <f t="shared" si="38"/>
        <v>800</v>
      </c>
      <c r="BD63" s="98" t="e">
        <f t="shared" si="38"/>
        <v>#N/A</v>
      </c>
      <c r="BE63" s="98" t="e">
        <f t="shared" si="38"/>
        <v>#N/A</v>
      </c>
      <c r="BF63" s="98" t="e">
        <f t="shared" si="38"/>
        <v>#N/A</v>
      </c>
      <c r="BG63" s="98" t="e">
        <f t="shared" si="38"/>
        <v>#N/A</v>
      </c>
      <c r="BH63" s="98" t="e">
        <f t="shared" si="38"/>
        <v>#N/A</v>
      </c>
      <c r="BI63" s="98" t="e">
        <f t="shared" si="38"/>
        <v>#N/A</v>
      </c>
      <c r="BJ63" s="99">
        <f t="shared" si="4"/>
        <v>1723.8587829796531</v>
      </c>
    </row>
    <row r="64">
      <c r="A64" s="27"/>
      <c r="B64" s="109" t="s">
        <v>9</v>
      </c>
      <c r="C64" s="110" t="s">
        <v>38</v>
      </c>
      <c r="D64" s="110">
        <v>0</v>
      </c>
      <c r="E64" s="110" t="s">
        <v>9</v>
      </c>
      <c r="F64" s="101" t="s">
        <v>100</v>
      </c>
      <c r="G64" s="102">
        <v>45434</v>
      </c>
      <c r="H64" s="103"/>
      <c r="I64" s="103" t="b">
        <f t="shared" si="5"/>
        <v>1</v>
      </c>
      <c r="J64" s="103" t="b">
        <f>IF(IFERROR(MATCH(B64,'Osallistujat ja seuranta'!$C$4:$C$23,0),0)&gt;0,TRUE,FALSE)</f>
        <v>1</v>
      </c>
      <c r="K64" s="103" t="b">
        <f>IF(IFERROR(MATCH(C64,'Osallistujat ja seuranta'!$C$4:$C$23,0),0)&gt;0,TRUE,FALSE)</f>
        <v>1</v>
      </c>
      <c r="L64" s="103" t="b">
        <f t="shared" si="6"/>
        <v>1</v>
      </c>
      <c r="M64" s="103" t="b">
        <f t="shared" si="7"/>
        <v>1</v>
      </c>
      <c r="N64" s="103" t="b">
        <f t="shared" si="8"/>
        <v>1</v>
      </c>
      <c r="O64" s="104">
        <f t="shared" si="9"/>
        <v>1</v>
      </c>
      <c r="P64" s="105">
        <f t="shared" si="36"/>
        <v>1346.7176433844254</v>
      </c>
      <c r="Q64" s="105">
        <f t="shared" si="37"/>
        <v>1338.4103232665734</v>
      </c>
      <c r="R64" s="105">
        <f t="shared" si="12"/>
        <v>8.3073201178519867</v>
      </c>
      <c r="S64" s="105">
        <f t="shared" si="13"/>
        <v>1338.4103232665734</v>
      </c>
      <c r="T64" s="104">
        <f t="shared" si="14"/>
        <v>1</v>
      </c>
      <c r="U64" s="104">
        <f t="shared" si="15"/>
        <v>-53.04086547386639</v>
      </c>
      <c r="V64" s="104">
        <f t="shared" si="16"/>
        <v>-53.070573381359559</v>
      </c>
      <c r="W64" s="106">
        <f t="shared" si="17"/>
        <v>0.50742643069224724</v>
      </c>
      <c r="X64" s="107">
        <f t="shared" si="18"/>
        <v>38.333286101122283</v>
      </c>
      <c r="Y64" s="107">
        <f t="shared" si="19"/>
        <v>2.3832072280196774</v>
      </c>
      <c r="Z64" s="107">
        <f>IF(O64=1,(X64*(T64-W64))*'Säännöt ja ohjeet'!$B$55+Y64,"")</f>
        <v>40.147134344269823</v>
      </c>
      <c r="AA64" s="107">
        <f t="shared" si="20"/>
        <v>0</v>
      </c>
      <c r="AB64" s="107">
        <f t="shared" si="21"/>
        <v>0.49257356930775276</v>
      </c>
      <c r="AC64" s="107">
        <f t="shared" si="22"/>
        <v>38.594469399722783</v>
      </c>
      <c r="AD64" s="107">
        <f t="shared" si="23"/>
        <v>2.4039753964951389</v>
      </c>
      <c r="AE64" s="107">
        <f>IF(O64=1,(AC64*(AA64-AB64))*'Säännöt ja ohjeet'!$B$55+AD64,"")</f>
        <v>-35.617255699025442</v>
      </c>
      <c r="AF64" s="108" t="e">
        <f t="shared" si="24"/>
        <v>#NAME?</v>
      </c>
      <c r="AG64" s="108" t="e">
        <f t="shared" si="25"/>
        <v>#NAME?</v>
      </c>
      <c r="AH64" s="81" t="str">
        <f t="shared" si="26"/>
        <v xml:space="preserve"> </v>
      </c>
      <c r="AI64" s="81"/>
      <c r="AJ64" s="98">
        <f t="shared" si="38"/>
        <v>1026.8140172736735</v>
      </c>
      <c r="AK64" s="98">
        <f t="shared" si="38"/>
        <v>1793.0500570879224</v>
      </c>
      <c r="AL64" s="98">
        <f t="shared" si="38"/>
        <v>2396.6313524705229</v>
      </c>
      <c r="AM64" s="98">
        <f t="shared" si="38"/>
        <v>1465.4466025934048</v>
      </c>
      <c r="AN64" s="98">
        <f t="shared" si="38"/>
        <v>1386.8647777286951</v>
      </c>
      <c r="AO64" s="98">
        <f t="shared" si="38"/>
        <v>1302.793067567548</v>
      </c>
      <c r="AP64" s="98">
        <f t="shared" si="38"/>
        <v>2249.8426729881276</v>
      </c>
      <c r="AQ64" s="98">
        <f t="shared" si="38"/>
        <v>1556.9098002242631</v>
      </c>
      <c r="AR64" s="98">
        <f t="shared" si="38"/>
        <v>840.39564957667471</v>
      </c>
      <c r="AS64" s="98">
        <f t="shared" si="38"/>
        <v>2190.646213843967</v>
      </c>
      <c r="AT64" s="98">
        <f t="shared" si="38"/>
        <v>1917.7544818345082</v>
      </c>
      <c r="AU64" s="98">
        <f t="shared" si="38"/>
        <v>2296.431760807171</v>
      </c>
      <c r="AV64" s="98">
        <f t="shared" si="38"/>
        <v>2154.3919546143084</v>
      </c>
      <c r="AW64" s="98">
        <f t="shared" si="38"/>
        <v>1917.4199176768252</v>
      </c>
      <c r="AX64" s="98">
        <f t="shared" si="38"/>
        <v>1013.3425512685695</v>
      </c>
      <c r="AY64" s="98">
        <f t="shared" si="38"/>
        <v>2284.3602774838328</v>
      </c>
      <c r="AZ64" s="98">
        <f t="shared" si="38"/>
        <v>1390.6103831982969</v>
      </c>
      <c r="BA64" s="98">
        <f t="shared" si="38"/>
        <v>2327</v>
      </c>
      <c r="BB64" s="98">
        <f t="shared" si="38"/>
        <v>2171</v>
      </c>
      <c r="BC64" s="98">
        <f t="shared" si="38"/>
        <v>800</v>
      </c>
      <c r="BD64" s="98" t="e">
        <f t="shared" si="38"/>
        <v>#N/A</v>
      </c>
      <c r="BE64" s="98" t="e">
        <f t="shared" si="38"/>
        <v>#N/A</v>
      </c>
      <c r="BF64" s="98" t="e">
        <f t="shared" si="38"/>
        <v>#N/A</v>
      </c>
      <c r="BG64" s="98" t="e">
        <f t="shared" si="38"/>
        <v>#N/A</v>
      </c>
      <c r="BH64" s="98" t="e">
        <f t="shared" si="38"/>
        <v>#N/A</v>
      </c>
      <c r="BI64" s="98" t="e">
        <f t="shared" si="38"/>
        <v>#N/A</v>
      </c>
      <c r="BJ64" s="99">
        <f t="shared" si="4"/>
        <v>1724.0852769119156</v>
      </c>
    </row>
    <row r="65">
      <c r="A65" s="27"/>
      <c r="B65" s="109" t="s">
        <v>3</v>
      </c>
      <c r="C65" s="110" t="s">
        <v>32</v>
      </c>
      <c r="D65" s="110">
        <v>3</v>
      </c>
      <c r="E65" s="110" t="s">
        <v>3</v>
      </c>
      <c r="F65" s="101" t="s">
        <v>100</v>
      </c>
      <c r="G65" s="102">
        <v>45434</v>
      </c>
      <c r="H65" s="103"/>
      <c r="I65" s="103" t="b">
        <f t="shared" si="5"/>
        <v>1</v>
      </c>
      <c r="J65" s="103" t="b">
        <f>IF(IFERROR(MATCH(B65,'Osallistujat ja seuranta'!$C$4:$C$23,0),0)&gt;0,TRUE,FALSE)</f>
        <v>1</v>
      </c>
      <c r="K65" s="103" t="b">
        <f>IF(IFERROR(MATCH(C65,'Osallistujat ja seuranta'!$C$4:$C$23,0),0)&gt;0,TRUE,FALSE)</f>
        <v>1</v>
      </c>
      <c r="L65" s="103" t="b">
        <f t="shared" si="6"/>
        <v>1</v>
      </c>
      <c r="M65" s="103" t="b">
        <f t="shared" si="7"/>
        <v>1</v>
      </c>
      <c r="N65" s="103" t="b">
        <f t="shared" si="8"/>
        <v>1</v>
      </c>
      <c r="O65" s="104">
        <f t="shared" si="9"/>
        <v>1</v>
      </c>
      <c r="P65" s="105">
        <f t="shared" si="36"/>
        <v>2396.6313524705229</v>
      </c>
      <c r="Q65" s="105">
        <f t="shared" si="37"/>
        <v>1793.0500570879224</v>
      </c>
      <c r="R65" s="105">
        <f t="shared" si="12"/>
        <v>353.58129538260073</v>
      </c>
      <c r="S65" s="105">
        <f t="shared" si="13"/>
        <v>2043.0500570879221</v>
      </c>
      <c r="T65" s="104">
        <f t="shared" si="14"/>
        <v>1</v>
      </c>
      <c r="U65" s="104">
        <f t="shared" si="15"/>
        <v>-47.642915023533064</v>
      </c>
      <c r="V65" s="104">
        <f t="shared" si="16"/>
        <v>-49.955103695937176</v>
      </c>
      <c r="W65" s="106">
        <f t="shared" si="17"/>
        <v>0.90988148131319535</v>
      </c>
      <c r="X65" s="107">
        <f t="shared" si="18"/>
        <v>11.161846070306382</v>
      </c>
      <c r="Y65" s="107">
        <f t="shared" si="19"/>
        <v>5.2292243742734244e-002</v>
      </c>
      <c r="Z65" s="107">
        <f>IF(O65=1,(X65*(T65-W65))*'Säännöt ja ohjeet'!$B$55+Y65,"")</f>
        <v>2.06407031107502</v>
      </c>
      <c r="AA65" s="107">
        <f t="shared" si="20"/>
        <v>0</v>
      </c>
      <c r="AB65" s="107">
        <f t="shared" si="21"/>
        <v>9.0118518686804649e-002</v>
      </c>
      <c r="AC65" s="107">
        <f t="shared" si="22"/>
        <v>25.311048100558551</v>
      </c>
      <c r="AD65" s="107">
        <f t="shared" si="23"/>
        <v>1.2677285095346247</v>
      </c>
      <c r="AE65" s="107">
        <f>IF(O65=1,(AC65*(AA65-AB65))*'Säännöt ja ohjeet'!$B$55+AD65,"")</f>
        <v>-3.2942598129309695</v>
      </c>
      <c r="AF65" s="108" t="e">
        <f t="shared" si="24"/>
        <v>#NAME?</v>
      </c>
      <c r="AG65" s="108" t="e">
        <f t="shared" si="25"/>
        <v>#NAME?</v>
      </c>
      <c r="AH65" s="81" t="str">
        <f t="shared" si="26"/>
        <v xml:space="preserve"> </v>
      </c>
      <c r="AI65" s="81"/>
      <c r="AJ65" s="98">
        <f t="shared" si="38"/>
        <v>1026.8140172736735</v>
      </c>
      <c r="AK65" s="98">
        <f t="shared" si="38"/>
        <v>1789.7557972749914</v>
      </c>
      <c r="AL65" s="98">
        <f t="shared" si="38"/>
        <v>2398.6954227815977</v>
      </c>
      <c r="AM65" s="98">
        <f t="shared" si="38"/>
        <v>1465.4466025934048</v>
      </c>
      <c r="AN65" s="98">
        <f t="shared" si="38"/>
        <v>1386.8647777286951</v>
      </c>
      <c r="AO65" s="98">
        <f t="shared" si="38"/>
        <v>1302.793067567548</v>
      </c>
      <c r="AP65" s="98">
        <f t="shared" si="38"/>
        <v>2249.8426729881276</v>
      </c>
      <c r="AQ65" s="98">
        <f t="shared" si="38"/>
        <v>1556.9098002242631</v>
      </c>
      <c r="AR65" s="98">
        <f t="shared" si="38"/>
        <v>840.39564957667471</v>
      </c>
      <c r="AS65" s="98">
        <f t="shared" si="38"/>
        <v>2190.646213843967</v>
      </c>
      <c r="AT65" s="98">
        <f t="shared" si="38"/>
        <v>1917.7544818345082</v>
      </c>
      <c r="AU65" s="98">
        <f t="shared" si="38"/>
        <v>2296.431760807171</v>
      </c>
      <c r="AV65" s="98">
        <f t="shared" si="38"/>
        <v>2154.3919546143084</v>
      </c>
      <c r="AW65" s="98">
        <f t="shared" si="38"/>
        <v>1917.4199176768252</v>
      </c>
      <c r="AX65" s="98">
        <f t="shared" si="38"/>
        <v>1013.3425512685695</v>
      </c>
      <c r="AY65" s="98">
        <f t="shared" si="38"/>
        <v>2284.3602774838328</v>
      </c>
      <c r="AZ65" s="98">
        <f t="shared" si="38"/>
        <v>1390.6103831982969</v>
      </c>
      <c r="BA65" s="98">
        <f t="shared" si="38"/>
        <v>2327</v>
      </c>
      <c r="BB65" s="98">
        <f t="shared" si="38"/>
        <v>2171</v>
      </c>
      <c r="BC65" s="98">
        <f t="shared" si="38"/>
        <v>800</v>
      </c>
      <c r="BD65" s="98" t="e">
        <f t="shared" si="38"/>
        <v>#N/A</v>
      </c>
      <c r="BE65" s="98" t="e">
        <f t="shared" si="38"/>
        <v>#N/A</v>
      </c>
      <c r="BF65" s="98" t="e">
        <f t="shared" si="38"/>
        <v>#N/A</v>
      </c>
      <c r="BG65" s="98" t="e">
        <f t="shared" si="38"/>
        <v>#N/A</v>
      </c>
      <c r="BH65" s="98" t="e">
        <f t="shared" si="38"/>
        <v>#N/A</v>
      </c>
      <c r="BI65" s="98" t="e">
        <f t="shared" si="38"/>
        <v>#N/A</v>
      </c>
      <c r="BJ65" s="99">
        <f t="shared" si="4"/>
        <v>1724.0237674368229</v>
      </c>
    </row>
    <row r="66">
      <c r="A66" s="27"/>
      <c r="B66" s="109" t="s">
        <v>3</v>
      </c>
      <c r="C66" s="110" t="s">
        <v>9</v>
      </c>
      <c r="D66" s="110">
        <v>8</v>
      </c>
      <c r="E66" s="110" t="s">
        <v>3</v>
      </c>
      <c r="F66" s="101" t="s">
        <v>100</v>
      </c>
      <c r="G66" s="102">
        <v>45434</v>
      </c>
      <c r="H66" s="103"/>
      <c r="I66" s="103" t="b">
        <f t="shared" si="5"/>
        <v>1</v>
      </c>
      <c r="J66" s="103" t="b">
        <f>IF(IFERROR(MATCH(B66,'Osallistujat ja seuranta'!$C$4:$C$23,0),0)&gt;0,TRUE,FALSE)</f>
        <v>1</v>
      </c>
      <c r="K66" s="103" t="b">
        <f>IF(IFERROR(MATCH(C66,'Osallistujat ja seuranta'!$C$4:$C$23,0),0)&gt;0,TRUE,FALSE)</f>
        <v>1</v>
      </c>
      <c r="L66" s="103" t="b">
        <f t="shared" si="6"/>
        <v>1</v>
      </c>
      <c r="M66" s="103" t="b">
        <f t="shared" si="7"/>
        <v>1</v>
      </c>
      <c r="N66" s="103" t="b">
        <f t="shared" si="8"/>
        <v>1</v>
      </c>
      <c r="O66" s="104">
        <f t="shared" si="9"/>
        <v>1</v>
      </c>
      <c r="P66" s="105">
        <f t="shared" si="36"/>
        <v>2398.6954227815977</v>
      </c>
      <c r="Q66" s="105">
        <f t="shared" si="37"/>
        <v>1386.8647777286951</v>
      </c>
      <c r="R66" s="105">
        <f t="shared" si="12"/>
        <v>261.83064505290258</v>
      </c>
      <c r="S66" s="105">
        <f t="shared" si="13"/>
        <v>2136.8647777286951</v>
      </c>
      <c r="T66" s="104">
        <f t="shared" si="14"/>
        <v>1</v>
      </c>
      <c r="U66" s="104">
        <f t="shared" si="15"/>
        <v>-47.626902708084955</v>
      </c>
      <c r="V66" s="104">
        <f t="shared" si="16"/>
        <v>-49.412120911891407</v>
      </c>
      <c r="W66" s="106">
        <f t="shared" si="17"/>
        <v>0.8563400131524127</v>
      </c>
      <c r="X66" s="107">
        <f t="shared" si="18"/>
        <v>11.121068851501343</v>
      </c>
      <c r="Y66" s="107">
        <f t="shared" si="19"/>
        <v>5.1116757255108822e-002</v>
      </c>
      <c r="Z66" s="107">
        <f>IF(O66=1,(X66*(T66-W66))*'Säännöt ja ohjeet'!$B$55+Y66,"")</f>
        <v>3.2464219671307002</v>
      </c>
      <c r="AA66" s="107">
        <f t="shared" si="20"/>
        <v>0</v>
      </c>
      <c r="AB66" s="107">
        <f t="shared" si="21"/>
        <v>0.1436599868475873</v>
      </c>
      <c r="AC66" s="107">
        <f t="shared" si="22"/>
        <v>37.080456735483729</v>
      </c>
      <c r="AD66" s="107">
        <f t="shared" si="23"/>
        <v>2.2828402632140126</v>
      </c>
      <c r="AE66" s="107">
        <f>IF(O66=1,(AC66*(AA66-AB66))*'Säännöt ja ohjeet'!$B$55+AD66,"")</f>
        <v>-8.3711155906302324</v>
      </c>
      <c r="AF66" s="108" t="e">
        <f t="shared" si="24"/>
        <v>#NAME?</v>
      </c>
      <c r="AG66" s="108" t="e">
        <f t="shared" si="25"/>
        <v>#NAME?</v>
      </c>
      <c r="AH66" s="81" t="str">
        <f t="shared" si="26"/>
        <v xml:space="preserve"> </v>
      </c>
      <c r="AI66" s="81"/>
      <c r="AJ66" s="98">
        <f t="shared" si="38"/>
        <v>1026.8140172736735</v>
      </c>
      <c r="AK66" s="98">
        <f t="shared" si="38"/>
        <v>1789.7557972749914</v>
      </c>
      <c r="AL66" s="98">
        <f t="shared" si="38"/>
        <v>2401.9418447487283</v>
      </c>
      <c r="AM66" s="98">
        <f t="shared" si="38"/>
        <v>1465.4466025934048</v>
      </c>
      <c r="AN66" s="98">
        <f t="shared" si="38"/>
        <v>1378.4936621380648</v>
      </c>
      <c r="AO66" s="98">
        <f t="shared" si="38"/>
        <v>1302.793067567548</v>
      </c>
      <c r="AP66" s="98">
        <f t="shared" si="38"/>
        <v>2249.8426729881276</v>
      </c>
      <c r="AQ66" s="98">
        <f t="shared" si="38"/>
        <v>1556.9098002242631</v>
      </c>
      <c r="AR66" s="98">
        <f t="shared" si="38"/>
        <v>840.39564957667471</v>
      </c>
      <c r="AS66" s="98">
        <f t="shared" si="38"/>
        <v>2190.646213843967</v>
      </c>
      <c r="AT66" s="98">
        <f t="shared" si="38"/>
        <v>1917.7544818345082</v>
      </c>
      <c r="AU66" s="98">
        <f t="shared" si="38"/>
        <v>2296.431760807171</v>
      </c>
      <c r="AV66" s="98">
        <f t="shared" si="38"/>
        <v>2154.3919546143084</v>
      </c>
      <c r="AW66" s="98">
        <f t="shared" si="38"/>
        <v>1917.4199176768252</v>
      </c>
      <c r="AX66" s="98">
        <f t="shared" si="38"/>
        <v>1013.3425512685695</v>
      </c>
      <c r="AY66" s="98">
        <f t="shared" si="38"/>
        <v>2284.3602774838328</v>
      </c>
      <c r="AZ66" s="98">
        <f t="shared" si="38"/>
        <v>1390.6103831982969</v>
      </c>
      <c r="BA66" s="98">
        <f t="shared" si="38"/>
        <v>2327</v>
      </c>
      <c r="BB66" s="98">
        <f t="shared" si="38"/>
        <v>2171</v>
      </c>
      <c r="BC66" s="98">
        <f t="shared" si="38"/>
        <v>800</v>
      </c>
      <c r="BD66" s="98" t="e">
        <f t="shared" si="38"/>
        <v>#N/A</v>
      </c>
      <c r="BE66" s="98" t="e">
        <f t="shared" si="38"/>
        <v>#N/A</v>
      </c>
      <c r="BF66" s="98" t="e">
        <f t="shared" si="38"/>
        <v>#N/A</v>
      </c>
      <c r="BG66" s="98" t="e">
        <f t="shared" si="38"/>
        <v>#N/A</v>
      </c>
      <c r="BH66" s="98" t="e">
        <f t="shared" si="38"/>
        <v>#N/A</v>
      </c>
      <c r="BI66" s="98" t="e">
        <f t="shared" si="38"/>
        <v>#N/A</v>
      </c>
      <c r="BJ66" s="99">
        <f t="shared" si="4"/>
        <v>1723.7675327556476</v>
      </c>
    </row>
    <row r="67">
      <c r="A67" s="27"/>
      <c r="B67" s="109" t="s">
        <v>55</v>
      </c>
      <c r="C67" s="110" t="s">
        <v>9</v>
      </c>
      <c r="D67" s="110">
        <v>0</v>
      </c>
      <c r="E67" s="110" t="s">
        <v>9</v>
      </c>
      <c r="F67" s="101" t="s">
        <v>100</v>
      </c>
      <c r="G67" s="102">
        <v>45438</v>
      </c>
      <c r="H67" s="103"/>
      <c r="I67" s="103" t="b">
        <f t="shared" si="5"/>
        <v>1</v>
      </c>
      <c r="J67" s="103" t="b">
        <f>IF(IFERROR(MATCH(B67,'Osallistujat ja seuranta'!$C$4:$C$23,0),0)&gt;0,TRUE,FALSE)</f>
        <v>1</v>
      </c>
      <c r="K67" s="103" t="b">
        <f>IF(IFERROR(MATCH(C67,'Osallistujat ja seuranta'!$C$4:$C$23,0),0)&gt;0,TRUE,FALSE)</f>
        <v>1</v>
      </c>
      <c r="L67" s="103" t="b">
        <f t="shared" si="6"/>
        <v>1</v>
      </c>
      <c r="M67" s="103" t="b">
        <f t="shared" si="7"/>
        <v>1</v>
      </c>
      <c r="N67" s="103" t="b">
        <f t="shared" si="8"/>
        <v>1</v>
      </c>
      <c r="O67" s="104">
        <f t="shared" si="9"/>
        <v>1</v>
      </c>
      <c r="P67" s="105">
        <f t="shared" si="36"/>
        <v>1390.6103831982969</v>
      </c>
      <c r="Q67" s="105">
        <f t="shared" si="37"/>
        <v>1378.4936621380648</v>
      </c>
      <c r="R67" s="105">
        <f t="shared" si="12"/>
        <v>12.116721060232067</v>
      </c>
      <c r="S67" s="105">
        <f t="shared" si="13"/>
        <v>1378.4936621380648</v>
      </c>
      <c r="T67" s="104">
        <f t="shared" si="14"/>
        <v>0</v>
      </c>
      <c r="U67" s="104">
        <f t="shared" si="15"/>
        <v>-52.881772283279936</v>
      </c>
      <c r="V67" s="104">
        <f t="shared" si="16"/>
        <v>-52.926052958746432</v>
      </c>
      <c r="W67" s="106">
        <f t="shared" si="17"/>
        <v>0.51106836037572778</v>
      </c>
      <c r="X67" s="107">
        <f t="shared" si="18"/>
        <v>36.964369038427762</v>
      </c>
      <c r="Y67" s="107">
        <f t="shared" si="19"/>
        <v>2.2734763553541688</v>
      </c>
      <c r="Z67" s="107">
        <f>IF(O67=1,(X67*(T67-W67))*'Säännöt ja ohjeet'!$B$55+Y67,"")</f>
        <v>-35.509162598231015</v>
      </c>
      <c r="AA67" s="107">
        <f t="shared" si="20"/>
        <v>1</v>
      </c>
      <c r="AB67" s="107">
        <f t="shared" si="21"/>
        <v>0.48893163962427222</v>
      </c>
      <c r="AC67" s="107">
        <f t="shared" si="22"/>
        <v>37.340396136086824</v>
      </c>
      <c r="AD67" s="107">
        <f t="shared" si="23"/>
        <v>2.3037678328722246</v>
      </c>
      <c r="AE67" s="107">
        <f>IF(O67=1,(AC67*(AA67-AB67))*'Säännöt ja ohjeet'!$B$55+AD67,"")</f>
        <v>40.470757890972337</v>
      </c>
      <c r="AF67" s="108" t="e">
        <f t="shared" si="24"/>
        <v>#NAME?</v>
      </c>
      <c r="AG67" s="108" t="e">
        <f t="shared" si="25"/>
        <v>#NAME?</v>
      </c>
      <c r="AH67" s="81" t="str">
        <f t="shared" si="26"/>
        <v xml:space="preserve"> </v>
      </c>
      <c r="AI67" s="81"/>
      <c r="AJ67" s="98">
        <f t="shared" si="38"/>
        <v>1026.8140172736735</v>
      </c>
      <c r="AK67" s="98">
        <f t="shared" si="38"/>
        <v>1789.7557972749914</v>
      </c>
      <c r="AL67" s="98">
        <f t="shared" si="38"/>
        <v>2401.9418447487283</v>
      </c>
      <c r="AM67" s="98">
        <f t="shared" si="38"/>
        <v>1465.4466025934048</v>
      </c>
      <c r="AN67" s="98">
        <f t="shared" si="38"/>
        <v>1418.9644200290372</v>
      </c>
      <c r="AO67" s="98">
        <f t="shared" si="38"/>
        <v>1302.793067567548</v>
      </c>
      <c r="AP67" s="98">
        <f t="shared" si="38"/>
        <v>2249.8426729881276</v>
      </c>
      <c r="AQ67" s="98">
        <f t="shared" si="38"/>
        <v>1556.9098002242631</v>
      </c>
      <c r="AR67" s="98">
        <f t="shared" si="38"/>
        <v>840.39564957667471</v>
      </c>
      <c r="AS67" s="98">
        <f t="shared" si="38"/>
        <v>2190.646213843967</v>
      </c>
      <c r="AT67" s="98">
        <f t="shared" si="38"/>
        <v>1917.7544818345082</v>
      </c>
      <c r="AU67" s="98">
        <f t="shared" si="38"/>
        <v>2296.431760807171</v>
      </c>
      <c r="AV67" s="98">
        <f t="shared" si="38"/>
        <v>2154.3919546143084</v>
      </c>
      <c r="AW67" s="98">
        <f t="shared" si="38"/>
        <v>1917.4199176768252</v>
      </c>
      <c r="AX67" s="98">
        <f t="shared" si="38"/>
        <v>1013.3425512685695</v>
      </c>
      <c r="AY67" s="98">
        <f t="shared" si="38"/>
        <v>2284.3602774838328</v>
      </c>
      <c r="AZ67" s="98">
        <f t="shared" si="38"/>
        <v>1355.1012206000657</v>
      </c>
      <c r="BA67" s="98">
        <f t="shared" si="38"/>
        <v>2327</v>
      </c>
      <c r="BB67" s="98">
        <f t="shared" si="38"/>
        <v>2171</v>
      </c>
      <c r="BC67" s="98">
        <f t="shared" si="38"/>
        <v>800</v>
      </c>
      <c r="BD67" s="98" t="e">
        <f t="shared" si="38"/>
        <v>#N/A</v>
      </c>
      <c r="BE67" s="98" t="e">
        <f t="shared" si="38"/>
        <v>#N/A</v>
      </c>
      <c r="BF67" s="98" t="e">
        <f t="shared" si="38"/>
        <v>#N/A</v>
      </c>
      <c r="BG67" s="98" t="e">
        <f t="shared" si="38"/>
        <v>#N/A</v>
      </c>
      <c r="BH67" s="98" t="e">
        <f t="shared" si="38"/>
        <v>#N/A</v>
      </c>
      <c r="BI67" s="98" t="e">
        <f t="shared" si="38"/>
        <v>#N/A</v>
      </c>
      <c r="BJ67" s="99">
        <f t="shared" si="4"/>
        <v>1724.0156125202848</v>
      </c>
    </row>
    <row r="68">
      <c r="A68" s="27"/>
      <c r="B68" s="109" t="s">
        <v>9</v>
      </c>
      <c r="C68" s="110" t="s">
        <v>44</v>
      </c>
      <c r="D68" s="110">
        <v>1</v>
      </c>
      <c r="E68" s="110" t="s">
        <v>9</v>
      </c>
      <c r="F68" s="101" t="s">
        <v>100</v>
      </c>
      <c r="G68" s="102">
        <v>45441</v>
      </c>
      <c r="H68" s="103"/>
      <c r="I68" s="103" t="b">
        <f t="shared" si="5"/>
        <v>1</v>
      </c>
      <c r="J68" s="103" t="b">
        <f>IF(IFERROR(MATCH(B68,'Osallistujat ja seuranta'!$C$4:$C$23,0),0)&gt;0,TRUE,FALSE)</f>
        <v>1</v>
      </c>
      <c r="K68" s="103" t="b">
        <f>IF(IFERROR(MATCH(C68,'Osallistujat ja seuranta'!$C$4:$C$23,0),0)&gt;0,TRUE,FALSE)</f>
        <v>1</v>
      </c>
      <c r="L68" s="103" t="b">
        <f t="shared" si="6"/>
        <v>1</v>
      </c>
      <c r="M68" s="103" t="b">
        <f t="shared" si="7"/>
        <v>1</v>
      </c>
      <c r="N68" s="103" t="b">
        <f t="shared" si="8"/>
        <v>1</v>
      </c>
      <c r="O68" s="104">
        <f t="shared" si="9"/>
        <v>1</v>
      </c>
      <c r="P68" s="105">
        <f t="shared" si="36"/>
        <v>1418.9644200290372</v>
      </c>
      <c r="Q68" s="105">
        <f t="shared" si="37"/>
        <v>840.39564957667471</v>
      </c>
      <c r="R68" s="105">
        <f t="shared" si="12"/>
        <v>528.56877045236251</v>
      </c>
      <c r="S68" s="105">
        <f t="shared" si="13"/>
        <v>890.39564957667471</v>
      </c>
      <c r="T68" s="104">
        <f t="shared" si="14"/>
        <v>1</v>
      </c>
      <c r="U68" s="104">
        <f t="shared" si="15"/>
        <v>-52.777044212040344</v>
      </c>
      <c r="V68" s="104">
        <f t="shared" si="16"/>
        <v>-54.510524901409582</v>
      </c>
      <c r="W68" s="106">
        <f t="shared" si="17"/>
        <v>0.84985709731138137</v>
      </c>
      <c r="X68" s="107">
        <f t="shared" si="18"/>
        <v>36.09002837367872</v>
      </c>
      <c r="Y68" s="107">
        <f t="shared" si="19"/>
        <v>2.2025922472791772</v>
      </c>
      <c r="Z68" s="107">
        <f>IF(O68=1,(X68*(T68-W68))*'Säännöt ja ohjeet'!$B$55+Y68,"")</f>
        <v>13.039915483556637</v>
      </c>
      <c r="AA68" s="107">
        <f t="shared" si="20"/>
        <v>0</v>
      </c>
      <c r="AB68" s="107">
        <f t="shared" si="21"/>
        <v>0.15014290268861863</v>
      </c>
      <c r="AC68" s="107">
        <f t="shared" si="22"/>
        <v>55.428919270741176</v>
      </c>
      <c r="AD68" s="107">
        <f t="shared" si="23"/>
        <v>3.6490108784422985</v>
      </c>
      <c r="AE68" s="107">
        <f>IF(O68=1,(AC68*(AA68-AB68))*'Säännöt ja ohjeet'!$B$55+AD68,"")</f>
        <v>-12.99550678596208</v>
      </c>
      <c r="AF68" s="108" t="e">
        <f t="shared" si="24"/>
        <v>#NAME?</v>
      </c>
      <c r="AG68" s="108" t="e">
        <f t="shared" si="25"/>
        <v>#NAME?</v>
      </c>
      <c r="AH68" s="81" t="str">
        <f t="shared" si="26"/>
        <v xml:space="preserve"> </v>
      </c>
      <c r="AI68" s="81"/>
      <c r="AJ68" s="98">
        <f t="shared" si="38"/>
        <v>1026.8140172736735</v>
      </c>
      <c r="AK68" s="98">
        <f t="shared" si="38"/>
        <v>1789.7557972749914</v>
      </c>
      <c r="AL68" s="98">
        <f t="shared" si="38"/>
        <v>2401.9418447487283</v>
      </c>
      <c r="AM68" s="98">
        <f t="shared" si="38"/>
        <v>1465.4466025934048</v>
      </c>
      <c r="AN68" s="98">
        <f t="shared" si="38"/>
        <v>1432.0043355125938</v>
      </c>
      <c r="AO68" s="98">
        <f t="shared" si="38"/>
        <v>1302.793067567548</v>
      </c>
      <c r="AP68" s="98">
        <f t="shared" si="38"/>
        <v>2249.8426729881276</v>
      </c>
      <c r="AQ68" s="98">
        <f t="shared" si="38"/>
        <v>1556.9098002242631</v>
      </c>
      <c r="AR68" s="98">
        <f t="shared" si="38"/>
        <v>827.40014279071261</v>
      </c>
      <c r="AS68" s="98">
        <f t="shared" si="38"/>
        <v>2190.646213843967</v>
      </c>
      <c r="AT68" s="98">
        <f t="shared" si="38"/>
        <v>1917.7544818345082</v>
      </c>
      <c r="AU68" s="98">
        <f t="shared" si="38"/>
        <v>2296.431760807171</v>
      </c>
      <c r="AV68" s="98">
        <f t="shared" si="38"/>
        <v>2154.3919546143084</v>
      </c>
      <c r="AW68" s="98">
        <f t="shared" si="38"/>
        <v>1917.4199176768252</v>
      </c>
      <c r="AX68" s="98">
        <f t="shared" si="38"/>
        <v>1013.3425512685695</v>
      </c>
      <c r="AY68" s="98">
        <f t="shared" si="38"/>
        <v>2284.3602774838328</v>
      </c>
      <c r="AZ68" s="98">
        <f t="shared" si="38"/>
        <v>1355.1012206000657</v>
      </c>
      <c r="BA68" s="98">
        <f t="shared" si="38"/>
        <v>2327</v>
      </c>
      <c r="BB68" s="98">
        <f t="shared" si="38"/>
        <v>2171</v>
      </c>
      <c r="BC68" s="98">
        <f t="shared" si="38"/>
        <v>800</v>
      </c>
      <c r="BD68" s="98" t="e">
        <f t="shared" si="38"/>
        <v>#N/A</v>
      </c>
      <c r="BE68" s="98" t="e">
        <f t="shared" si="38"/>
        <v>#N/A</v>
      </c>
      <c r="BF68" s="98" t="e">
        <f t="shared" si="38"/>
        <v>#N/A</v>
      </c>
      <c r="BG68" s="98" t="e">
        <f t="shared" si="38"/>
        <v>#N/A</v>
      </c>
      <c r="BH68" s="98" t="e">
        <f t="shared" si="38"/>
        <v>#N/A</v>
      </c>
      <c r="BI68" s="98" t="e">
        <f t="shared" si="38"/>
        <v>#N/A</v>
      </c>
      <c r="BJ68" s="99">
        <f t="shared" ref="BJ68:BJ131" si="39">SUM(IFERROR(AJ68:BI68,0))/COUNT(AJ68:BI68)</f>
        <v>1724.0178329551647</v>
      </c>
    </row>
    <row r="69">
      <c r="A69" s="27"/>
      <c r="B69" s="109" t="s">
        <v>3</v>
      </c>
      <c r="C69" s="110" t="s">
        <v>44</v>
      </c>
      <c r="D69" s="110">
        <v>9</v>
      </c>
      <c r="E69" s="110" t="s">
        <v>3</v>
      </c>
      <c r="F69" s="101" t="s">
        <v>100</v>
      </c>
      <c r="G69" s="102">
        <v>45441</v>
      </c>
      <c r="H69" s="103"/>
      <c r="I69" s="103" t="b">
        <f t="shared" ref="I69:I132" si="40">IF(COUNTBLANK(B69:E69)&lt;4,TRUE,FALSE)</f>
        <v>1</v>
      </c>
      <c r="J69" s="103" t="b">
        <f>IF(IFERROR(MATCH(B69,'Osallistujat ja seuranta'!$C$4:$C$23,0),0)&gt;0,TRUE,FALSE)</f>
        <v>1</v>
      </c>
      <c r="K69" s="103" t="b">
        <f>IF(IFERROR(MATCH(C69,'Osallistujat ja seuranta'!$C$4:$C$23,0),0)&gt;0,TRUE,FALSE)</f>
        <v>1</v>
      </c>
      <c r="L69" s="103" t="b">
        <f t="shared" ref="L69:L132" si="41">NOT(B69=C69)</f>
        <v>1</v>
      </c>
      <c r="M69" s="103" t="b">
        <f t="shared" ref="M69:M132" si="42">OR(E69=B69,E69=C69)</f>
        <v>1</v>
      </c>
      <c r="N69" s="103" t="b">
        <f t="shared" ref="N69:N132" si="43">COUNTBLANK(B69:E69)=0</f>
        <v>1</v>
      </c>
      <c r="O69" s="104">
        <f t="shared" ref="O69:O132" si="44">IF(AND(J69:N69),1,IF(I69,0,""))</f>
        <v>1</v>
      </c>
      <c r="P69" s="105">
        <f t="shared" si="36"/>
        <v>2401.9418447487283</v>
      </c>
      <c r="Q69" s="105">
        <f t="shared" si="37"/>
        <v>827.40014279071261</v>
      </c>
      <c r="R69" s="105">
        <f t="shared" ref="R69:R132" si="45">IF(O69=1,P69-(Q69+D69*100-IF(D69&gt;0,50,0))*O69,"")</f>
        <v>724.54170195801566</v>
      </c>
      <c r="S69" s="105">
        <f t="shared" ref="S69:S132" si="46">IF(O69=1,Q69+D69*100-IF(D69&gt;0,50,0),"")</f>
        <v>1677.4001427907126</v>
      </c>
      <c r="T69" s="104">
        <f t="shared" ref="T69:T132" si="47">IF(E69=B69,1,0)</f>
        <v>1</v>
      </c>
      <c r="U69" s="104">
        <f t="shared" ref="U69:U132" si="48">-7*LN(3300-P69)</f>
        <v>-47.601643789449284</v>
      </c>
      <c r="V69" s="104">
        <f t="shared" ref="V69:V132" si="49">-7*LN(3300-S69)</f>
        <v>-51.742494943718476</v>
      </c>
      <c r="W69" s="106">
        <f t="shared" ref="W69:W132" si="50">IF(O69=1,1/(1+EXP(V69-U69)),"")</f>
        <v>0.98433983782052248</v>
      </c>
      <c r="X69" s="107">
        <f t="shared" ref="X69:X132" si="51">POWER((3300-P69)/200,1.6)</f>
        <v>11.0570467188601</v>
      </c>
      <c r="Y69" s="107">
        <f t="shared" ref="Y69:Y132" si="52">LN(1+EXP((2300-P69)/80))/5</f>
        <v>4.9314846759842643e-002</v>
      </c>
      <c r="Z69" s="107">
        <f>IF(O69=1,(X69*(T69-W69))*'Säännöt ja ohjeet'!$B$55+Y69,"")</f>
        <v>0.39562513644666059</v>
      </c>
      <c r="AA69" s="107">
        <f t="shared" ref="AA69:AA132" si="53">-(T69-1)</f>
        <v>0</v>
      </c>
      <c r="AB69" s="107">
        <f t="shared" ref="AB69:AB132" si="54">1-W69</f>
        <v>1.5660162179477521e-002</v>
      </c>
      <c r="AC69" s="107">
        <f t="shared" ref="AC69:AC132" si="55">POWER((3300-Q69)/200,1.6)</f>
        <v>55.898242144803994</v>
      </c>
      <c r="AD69" s="107">
        <f t="shared" ref="AD69:AD132" si="56">LN(1+EXP((2300-Q69)/80))/5</f>
        <v>3.6814996450497581</v>
      </c>
      <c r="AE69" s="107">
        <f>IF(O69=1,(AC69*(AA69-AB69))*'Säännöt ja ohjeet'!$B$55+AD69,"")</f>
        <v>1.9307485699790863</v>
      </c>
      <c r="AF69" s="108" t="e">
        <f t="shared" ref="AF69:AF132" si="57">10*if($E5=B5,1,-1)+min(10,rounddown((Q5-P5)/50)-2*$D5*sign(Q5-P5))+1</f>
        <v>#NAME?</v>
      </c>
      <c r="AG69" s="108" t="e">
        <f t="shared" ref="AG69:AG132" si="58">10*if($E5=C5,1,-1)+min(10,rounddown((P5-Q5)/50)-2*$D5*sign(P5-Q5))+1</f>
        <v>#NAME?</v>
      </c>
      <c r="AH69" s="81" t="str">
        <f t="shared" ref="AH69:AH132" si="59">IF(AND(Q69&gt;P69),"virhe!"," ")</f>
        <v xml:space="preserve"> </v>
      </c>
      <c r="AI69" s="81"/>
      <c r="AJ69" s="98">
        <f t="shared" si="38"/>
        <v>1026.8140172736735</v>
      </c>
      <c r="AK69" s="98">
        <f t="shared" si="38"/>
        <v>1789.7557972749914</v>
      </c>
      <c r="AL69" s="98">
        <f t="shared" si="38"/>
        <v>2402.3374698851749</v>
      </c>
      <c r="AM69" s="98">
        <f t="shared" si="38"/>
        <v>1465.4466025934048</v>
      </c>
      <c r="AN69" s="98">
        <f t="shared" si="38"/>
        <v>1432.0043355125938</v>
      </c>
      <c r="AO69" s="98">
        <f t="shared" si="38"/>
        <v>1302.793067567548</v>
      </c>
      <c r="AP69" s="98">
        <f t="shared" si="38"/>
        <v>2249.8426729881276</v>
      </c>
      <c r="AQ69" s="98">
        <f t="shared" si="38"/>
        <v>1556.9098002242631</v>
      </c>
      <c r="AR69" s="98">
        <f t="shared" si="38"/>
        <v>829.33089136069168</v>
      </c>
      <c r="AS69" s="98">
        <f t="shared" si="38"/>
        <v>2190.646213843967</v>
      </c>
      <c r="AT69" s="98">
        <f t="shared" si="38"/>
        <v>1917.7544818345082</v>
      </c>
      <c r="AU69" s="98">
        <f t="shared" si="38"/>
        <v>2296.431760807171</v>
      </c>
      <c r="AV69" s="98">
        <f t="shared" si="38"/>
        <v>2154.3919546143084</v>
      </c>
      <c r="AW69" s="98">
        <f t="shared" si="38"/>
        <v>1917.4199176768252</v>
      </c>
      <c r="AX69" s="98">
        <f t="shared" si="38"/>
        <v>1013.3425512685695</v>
      </c>
      <c r="AY69" s="98">
        <f t="shared" si="38"/>
        <v>2284.3602774838328</v>
      </c>
      <c r="AZ69" s="98">
        <f t="shared" si="38"/>
        <v>1355.1012206000657</v>
      </c>
      <c r="BA69" s="98">
        <f t="shared" si="38"/>
        <v>2327</v>
      </c>
      <c r="BB69" s="98">
        <f t="shared" si="38"/>
        <v>2171</v>
      </c>
      <c r="BC69" s="98">
        <f t="shared" si="38"/>
        <v>800</v>
      </c>
      <c r="BD69" s="98" t="e">
        <f t="shared" si="38"/>
        <v>#N/A</v>
      </c>
      <c r="BE69" s="98" t="e">
        <f t="shared" si="38"/>
        <v>#N/A</v>
      </c>
      <c r="BF69" s="98" t="e">
        <f t="shared" si="38"/>
        <v>#N/A</v>
      </c>
      <c r="BG69" s="98" t="e">
        <f t="shared" si="38"/>
        <v>#N/A</v>
      </c>
      <c r="BH69" s="98" t="e">
        <f t="shared" si="38"/>
        <v>#N/A</v>
      </c>
      <c r="BI69" s="98" t="e">
        <f t="shared" si="38"/>
        <v>#N/A</v>
      </c>
      <c r="BJ69" s="99">
        <f t="shared" si="39"/>
        <v>1724.1341516404857</v>
      </c>
    </row>
    <row r="70">
      <c r="A70" s="27"/>
      <c r="B70" s="109" t="s">
        <v>3</v>
      </c>
      <c r="C70" s="110" t="s">
        <v>50</v>
      </c>
      <c r="D70" s="110">
        <v>0</v>
      </c>
      <c r="E70" s="110" t="s">
        <v>3</v>
      </c>
      <c r="F70" s="101" t="s">
        <v>100</v>
      </c>
      <c r="G70" s="102">
        <v>45441</v>
      </c>
      <c r="H70" s="103"/>
      <c r="I70" s="103" t="b">
        <f t="shared" si="40"/>
        <v>1</v>
      </c>
      <c r="J70" s="103" t="b">
        <f>IF(IFERROR(MATCH(B70,'Osallistujat ja seuranta'!$C$4:$C$23,0),0)&gt;0,TRUE,FALSE)</f>
        <v>1</v>
      </c>
      <c r="K70" s="103" t="b">
        <f>IF(IFERROR(MATCH(C70,'Osallistujat ja seuranta'!$C$4:$C$23,0),0)&gt;0,TRUE,FALSE)</f>
        <v>1</v>
      </c>
      <c r="L70" s="103" t="b">
        <f t="shared" si="41"/>
        <v>1</v>
      </c>
      <c r="M70" s="103" t="b">
        <f t="shared" si="42"/>
        <v>1</v>
      </c>
      <c r="N70" s="103" t="b">
        <f t="shared" si="43"/>
        <v>1</v>
      </c>
      <c r="O70" s="104">
        <f t="shared" si="44"/>
        <v>1</v>
      </c>
      <c r="P70" s="105">
        <f t="shared" si="36"/>
        <v>2402.3374698851749</v>
      </c>
      <c r="Q70" s="105">
        <f t="shared" si="37"/>
        <v>2296.431760807171</v>
      </c>
      <c r="R70" s="105">
        <f t="shared" si="45"/>
        <v>105.90570907800384</v>
      </c>
      <c r="S70" s="105">
        <f t="shared" si="46"/>
        <v>2296.431760807171</v>
      </c>
      <c r="T70" s="104">
        <f t="shared" si="47"/>
        <v>1</v>
      </c>
      <c r="U70" s="104">
        <f t="shared" si="48"/>
        <v>-47.598559372120349</v>
      </c>
      <c r="V70" s="104">
        <f t="shared" si="49"/>
        <v>-48.379220169791601</v>
      </c>
      <c r="W70" s="106">
        <f t="shared" si="50"/>
        <v>0.68582251348838441</v>
      </c>
      <c r="X70" s="107">
        <f t="shared" si="51"/>
        <v>11.049254141188429</v>
      </c>
      <c r="Y70" s="107">
        <f t="shared" si="52"/>
        <v>4.9099127424733699e-002</v>
      </c>
      <c r="Z70" s="107">
        <f>IF(O70=1,(X70*(T70-W70))*'Säännöt ja ohjeet'!$B$55+Y70,"")</f>
        <v>6.9919529152380147</v>
      </c>
      <c r="AA70" s="107">
        <f t="shared" si="53"/>
        <v>0</v>
      </c>
      <c r="AB70" s="107">
        <f t="shared" si="54"/>
        <v>0.31417748651161559</v>
      </c>
      <c r="AC70" s="107">
        <f t="shared" si="55"/>
        <v>13.207695879874112</v>
      </c>
      <c r="AD70" s="107">
        <f t="shared" si="56"/>
        <v>0.1431394666485678</v>
      </c>
      <c r="AE70" s="107">
        <f>IF(O70=1,(AC70*(AA70-AB70))*'Säännöt ja ohjeet'!$B$55+AD70,"")</f>
        <v>-8.1559819216487703</v>
      </c>
      <c r="AF70" s="108" t="e">
        <f t="shared" si="57"/>
        <v>#NAME?</v>
      </c>
      <c r="AG70" s="108" t="e">
        <f t="shared" si="58"/>
        <v>#NAME?</v>
      </c>
      <c r="AH70" s="81" t="str">
        <f t="shared" si="59"/>
        <v xml:space="preserve"> </v>
      </c>
      <c r="AI70" s="81"/>
      <c r="AJ70" s="98">
        <f t="shared" si="38"/>
        <v>1026.8140172736735</v>
      </c>
      <c r="AK70" s="98">
        <f t="shared" si="38"/>
        <v>1789.7557972749914</v>
      </c>
      <c r="AL70" s="98">
        <f t="shared" si="38"/>
        <v>2409.3294228004129</v>
      </c>
      <c r="AM70" s="98">
        <f t="shared" si="38"/>
        <v>1465.4466025934048</v>
      </c>
      <c r="AN70" s="98">
        <f t="shared" si="38"/>
        <v>1432.0043355125938</v>
      </c>
      <c r="AO70" s="98">
        <f t="shared" si="38"/>
        <v>1302.793067567548</v>
      </c>
      <c r="AP70" s="98">
        <f t="shared" si="38"/>
        <v>2249.8426729881276</v>
      </c>
      <c r="AQ70" s="98">
        <f t="shared" si="38"/>
        <v>1556.9098002242631</v>
      </c>
      <c r="AR70" s="98">
        <f t="shared" si="38"/>
        <v>829.33089136069168</v>
      </c>
      <c r="AS70" s="98">
        <f t="shared" si="38"/>
        <v>2190.646213843967</v>
      </c>
      <c r="AT70" s="98">
        <f t="shared" si="38"/>
        <v>1917.7544818345082</v>
      </c>
      <c r="AU70" s="98">
        <f t="shared" si="38"/>
        <v>2288.2757788855224</v>
      </c>
      <c r="AV70" s="98">
        <f t="shared" si="38"/>
        <v>2154.3919546143084</v>
      </c>
      <c r="AW70" s="98">
        <f t="shared" si="38"/>
        <v>1917.4199176768252</v>
      </c>
      <c r="AX70" s="98">
        <f t="shared" si="38"/>
        <v>1013.3425512685695</v>
      </c>
      <c r="AY70" s="98">
        <f t="shared" si="38"/>
        <v>2284.3602774838328</v>
      </c>
      <c r="AZ70" s="98">
        <f t="shared" si="38"/>
        <v>1355.1012206000657</v>
      </c>
      <c r="BA70" s="98">
        <f t="shared" si="38"/>
        <v>2327</v>
      </c>
      <c r="BB70" s="98">
        <f t="shared" si="38"/>
        <v>2171</v>
      </c>
      <c r="BC70" s="98">
        <f t="shared" si="38"/>
        <v>800</v>
      </c>
      <c r="BD70" s="98" t="e">
        <f t="shared" si="38"/>
        <v>#N/A</v>
      </c>
      <c r="BE70" s="98" t="e">
        <f t="shared" si="38"/>
        <v>#N/A</v>
      </c>
      <c r="BF70" s="98" t="e">
        <f t="shared" si="38"/>
        <v>#N/A</v>
      </c>
      <c r="BG70" s="98" t="e">
        <f t="shared" si="38"/>
        <v>#N/A</v>
      </c>
      <c r="BH70" s="98" t="e">
        <f t="shared" si="38"/>
        <v>#N/A</v>
      </c>
      <c r="BI70" s="98" t="e">
        <f t="shared" si="38"/>
        <v>#N/A</v>
      </c>
      <c r="BJ70" s="99">
        <f t="shared" si="39"/>
        <v>1724.0759501901653</v>
      </c>
    </row>
    <row r="71">
      <c r="A71" s="27"/>
      <c r="B71" s="109" t="s">
        <v>50</v>
      </c>
      <c r="C71" s="110" t="s">
        <v>9</v>
      </c>
      <c r="D71" s="110">
        <v>8</v>
      </c>
      <c r="E71" s="110" t="s">
        <v>50</v>
      </c>
      <c r="F71" s="101" t="s">
        <v>100</v>
      </c>
      <c r="G71" s="102">
        <v>45441</v>
      </c>
      <c r="H71" s="103"/>
      <c r="I71" s="103" t="b">
        <f t="shared" si="40"/>
        <v>1</v>
      </c>
      <c r="J71" s="103" t="b">
        <f>IF(IFERROR(MATCH(B71,'Osallistujat ja seuranta'!$C$4:$C$23,0),0)&gt;0,TRUE,FALSE)</f>
        <v>1</v>
      </c>
      <c r="K71" s="103" t="b">
        <f>IF(IFERROR(MATCH(C71,'Osallistujat ja seuranta'!$C$4:$C$23,0),0)&gt;0,TRUE,FALSE)</f>
        <v>1</v>
      </c>
      <c r="L71" s="103" t="b">
        <f t="shared" si="41"/>
        <v>1</v>
      </c>
      <c r="M71" s="103" t="b">
        <f t="shared" si="42"/>
        <v>1</v>
      </c>
      <c r="N71" s="103" t="b">
        <f t="shared" si="43"/>
        <v>1</v>
      </c>
      <c r="O71" s="104">
        <f t="shared" si="44"/>
        <v>1</v>
      </c>
      <c r="P71" s="105">
        <f t="shared" si="36"/>
        <v>2288.2757788855224</v>
      </c>
      <c r="Q71" s="105">
        <f t="shared" si="37"/>
        <v>1432.0043355125938</v>
      </c>
      <c r="R71" s="105">
        <f t="shared" si="45"/>
        <v>106.27144337292884</v>
      </c>
      <c r="S71" s="105">
        <f t="shared" si="46"/>
        <v>2182.0043355125936</v>
      </c>
      <c r="T71" s="104">
        <f t="shared" si="47"/>
        <v>1</v>
      </c>
      <c r="U71" s="104">
        <f t="shared" si="48"/>
        <v>-48.435879127509899</v>
      </c>
      <c r="V71" s="104">
        <f t="shared" si="49"/>
        <v>-49.135049430524994</v>
      </c>
      <c r="W71" s="106">
        <f t="shared" si="50"/>
        <v>0.66800379200274285</v>
      </c>
      <c r="X71" s="107">
        <f t="shared" si="51"/>
        <v>13.379856100359479</v>
      </c>
      <c r="Y71" s="107">
        <f t="shared" si="52"/>
        <v>0.15382117549473753</v>
      </c>
      <c r="Z71" s="107">
        <f>IF(O71=1,(X71*(T71-W71))*'Säännöt ja ohjeet'!$B$55+Y71,"")</f>
        <v>9.0379441532313685</v>
      </c>
      <c r="AA71" s="107">
        <f t="shared" si="53"/>
        <v>0</v>
      </c>
      <c r="AB71" s="107">
        <f t="shared" si="54"/>
        <v>0.33199620799725715</v>
      </c>
      <c r="AC71" s="107">
        <f t="shared" si="55"/>
        <v>35.690562213925283</v>
      </c>
      <c r="AD71" s="107">
        <f t="shared" si="56"/>
        <v>2.1699930423127638</v>
      </c>
      <c r="AE71" s="107">
        <f>IF(O71=1,(AC71*(AA71-AB71))*'Säännöt ja ohjeet'!$B$55+AD71,"")</f>
        <v>-21.528269590314004</v>
      </c>
      <c r="AF71" s="108" t="e">
        <f t="shared" si="57"/>
        <v>#NAME?</v>
      </c>
      <c r="AG71" s="108" t="e">
        <f t="shared" si="58"/>
        <v>#NAME?</v>
      </c>
      <c r="AH71" s="81" t="str">
        <f t="shared" si="59"/>
        <v xml:space="preserve"> </v>
      </c>
      <c r="AI71" s="81"/>
      <c r="AJ71" s="98">
        <f t="shared" si="38"/>
        <v>1026.8140172736735</v>
      </c>
      <c r="AK71" s="98">
        <f t="shared" si="38"/>
        <v>1789.7557972749914</v>
      </c>
      <c r="AL71" s="98">
        <f t="shared" si="38"/>
        <v>2409.3294228004129</v>
      </c>
      <c r="AM71" s="98">
        <f t="shared" si="38"/>
        <v>1465.4466025934048</v>
      </c>
      <c r="AN71" s="98">
        <f t="shared" si="38"/>
        <v>1410.4760659222798</v>
      </c>
      <c r="AO71" s="98">
        <f t="shared" si="38"/>
        <v>1302.793067567548</v>
      </c>
      <c r="AP71" s="98">
        <f t="shared" si="38"/>
        <v>2249.8426729881276</v>
      </c>
      <c r="AQ71" s="98">
        <f t="shared" si="38"/>
        <v>1556.9098002242631</v>
      </c>
      <c r="AR71" s="98">
        <f t="shared" si="38"/>
        <v>829.33089136069168</v>
      </c>
      <c r="AS71" s="98">
        <f t="shared" si="38"/>
        <v>2190.646213843967</v>
      </c>
      <c r="AT71" s="98">
        <f t="shared" si="38"/>
        <v>1917.7544818345082</v>
      </c>
      <c r="AU71" s="98">
        <f t="shared" si="38"/>
        <v>2297.3137230387538</v>
      </c>
      <c r="AV71" s="98">
        <f t="shared" si="38"/>
        <v>2154.3919546143084</v>
      </c>
      <c r="AW71" s="98">
        <f t="shared" si="38"/>
        <v>1917.4199176768252</v>
      </c>
      <c r="AX71" s="98">
        <f t="shared" si="38"/>
        <v>1013.3425512685695</v>
      </c>
      <c r="AY71" s="98">
        <f t="shared" si="38"/>
        <v>2284.3602774838328</v>
      </c>
      <c r="AZ71" s="98">
        <f t="shared" si="38"/>
        <v>1355.1012206000657</v>
      </c>
      <c r="BA71" s="98">
        <f t="shared" si="38"/>
        <v>2327</v>
      </c>
      <c r="BB71" s="98">
        <f t="shared" si="38"/>
        <v>2171</v>
      </c>
      <c r="BC71" s="98">
        <f t="shared" si="38"/>
        <v>800</v>
      </c>
      <c r="BD71" s="98" t="e">
        <f t="shared" si="38"/>
        <v>#N/A</v>
      </c>
      <c r="BE71" s="98" t="e">
        <f t="shared" si="38"/>
        <v>#N/A</v>
      </c>
      <c r="BF71" s="98" t="e">
        <f t="shared" si="38"/>
        <v>#N/A</v>
      </c>
      <c r="BG71" s="98" t="e">
        <f t="shared" si="38"/>
        <v>#N/A</v>
      </c>
      <c r="BH71" s="98" t="e">
        <f t="shared" si="38"/>
        <v>#N/A</v>
      </c>
      <c r="BI71" s="98" t="e">
        <f t="shared" si="38"/>
        <v>#N/A</v>
      </c>
      <c r="BJ71" s="99">
        <f t="shared" si="39"/>
        <v>1723.4514339183111</v>
      </c>
    </row>
    <row r="72">
      <c r="A72" s="27"/>
      <c r="B72" s="109" t="s">
        <v>54</v>
      </c>
      <c r="C72" s="110" t="s">
        <v>9</v>
      </c>
      <c r="D72" s="110">
        <v>8</v>
      </c>
      <c r="E72" s="110" t="s">
        <v>9</v>
      </c>
      <c r="F72" s="101" t="s">
        <v>100</v>
      </c>
      <c r="G72" s="102">
        <v>45445</v>
      </c>
      <c r="H72" s="103"/>
      <c r="I72" s="103" t="b">
        <f t="shared" si="40"/>
        <v>1</v>
      </c>
      <c r="J72" s="103" t="b">
        <f>IF(IFERROR(MATCH(B72,'Osallistujat ja seuranta'!$C$4:$C$23,0),0)&gt;0,TRUE,FALSE)</f>
        <v>1</v>
      </c>
      <c r="K72" s="103" t="b">
        <f>IF(IFERROR(MATCH(C72,'Osallistujat ja seuranta'!$C$4:$C$23,0),0)&gt;0,TRUE,FALSE)</f>
        <v>1</v>
      </c>
      <c r="L72" s="103" t="b">
        <f t="shared" si="41"/>
        <v>1</v>
      </c>
      <c r="M72" s="103" t="b">
        <f t="shared" si="42"/>
        <v>1</v>
      </c>
      <c r="N72" s="103" t="b">
        <f t="shared" si="43"/>
        <v>1</v>
      </c>
      <c r="O72" s="104">
        <f t="shared" si="44"/>
        <v>1</v>
      </c>
      <c r="P72" s="105">
        <f t="shared" si="36"/>
        <v>2284.3602774838328</v>
      </c>
      <c r="Q72" s="105">
        <f t="shared" si="37"/>
        <v>1410.4760659222798</v>
      </c>
      <c r="R72" s="105">
        <f t="shared" si="45"/>
        <v>123.884211561553</v>
      </c>
      <c r="S72" s="105">
        <f t="shared" si="46"/>
        <v>2160.4760659222798</v>
      </c>
      <c r="T72" s="104">
        <f t="shared" si="47"/>
        <v>0</v>
      </c>
      <c r="U72" s="104">
        <f t="shared" si="48"/>
        <v>-48.46291773000268</v>
      </c>
      <c r="V72" s="104">
        <f t="shared" si="49"/>
        <v>-49.268560967377248</v>
      </c>
      <c r="W72" s="106">
        <f t="shared" si="50"/>
        <v>0.69118032836770182</v>
      </c>
      <c r="X72" s="107">
        <f t="shared" si="51"/>
        <v>13.462803035224772</v>
      </c>
      <c r="Y72" s="107">
        <f t="shared" si="52"/>
        <v>0.15913304392234828</v>
      </c>
      <c r="Z72" s="107">
        <f>IF(O72=1,(X72*(T72-W72))*'Säännöt ja ohjeet'!$B$55+Y72,"")</f>
        <v>-18.451316201350352</v>
      </c>
      <c r="AA72" s="107">
        <f t="shared" si="53"/>
        <v>1</v>
      </c>
      <c r="AB72" s="107">
        <f t="shared" si="54"/>
        <v>0.30881967163229818</v>
      </c>
      <c r="AC72" s="107">
        <f t="shared" si="55"/>
        <v>36.350956486254077</v>
      </c>
      <c r="AD72" s="107">
        <f t="shared" si="56"/>
        <v>2.2238128006065341</v>
      </c>
      <c r="AE72" s="107">
        <f>IF(O72=1,(AC72*(AA72-AB72))*'Säännöt ja ohjeet'!$B$55+AD72,"")</f>
        <v>52.473944881904799</v>
      </c>
      <c r="AF72" s="108" t="e">
        <f t="shared" si="57"/>
        <v>#NAME?</v>
      </c>
      <c r="AG72" s="108" t="e">
        <f t="shared" si="58"/>
        <v>#NAME?</v>
      </c>
      <c r="AH72" s="81" t="str">
        <f t="shared" si="59"/>
        <v xml:space="preserve"> </v>
      </c>
      <c r="AI72" s="81"/>
      <c r="AJ72" s="98">
        <f t="shared" si="38"/>
        <v>1026.8140172736735</v>
      </c>
      <c r="AK72" s="98">
        <f t="shared" si="38"/>
        <v>1789.7557972749914</v>
      </c>
      <c r="AL72" s="98">
        <f t="shared" si="38"/>
        <v>2409.3294228004129</v>
      </c>
      <c r="AM72" s="98">
        <f t="shared" si="38"/>
        <v>1465.4466025934048</v>
      </c>
      <c r="AN72" s="98">
        <f t="shared" si="38"/>
        <v>1462.9500108041846</v>
      </c>
      <c r="AO72" s="98">
        <f t="shared" si="38"/>
        <v>1302.793067567548</v>
      </c>
      <c r="AP72" s="98">
        <f t="shared" si="38"/>
        <v>2249.8426729881276</v>
      </c>
      <c r="AQ72" s="98">
        <f t="shared" si="38"/>
        <v>1556.9098002242631</v>
      </c>
      <c r="AR72" s="98">
        <f t="shared" si="38"/>
        <v>829.33089136069168</v>
      </c>
      <c r="AS72" s="98">
        <f t="shared" si="38"/>
        <v>2190.646213843967</v>
      </c>
      <c r="AT72" s="98">
        <f t="shared" si="38"/>
        <v>1917.7544818345082</v>
      </c>
      <c r="AU72" s="98">
        <f t="shared" si="38"/>
        <v>2297.3137230387538</v>
      </c>
      <c r="AV72" s="98">
        <f t="shared" si="38"/>
        <v>2154.3919546143084</v>
      </c>
      <c r="AW72" s="98">
        <f t="shared" si="38"/>
        <v>1917.4199176768252</v>
      </c>
      <c r="AX72" s="98">
        <f t="shared" si="38"/>
        <v>1013.3425512685695</v>
      </c>
      <c r="AY72" s="98">
        <f t="shared" si="38"/>
        <v>2265.9089612824823</v>
      </c>
      <c r="AZ72" s="98">
        <f t="shared" si="38"/>
        <v>1355.1012206000657</v>
      </c>
      <c r="BA72" s="98">
        <f t="shared" si="38"/>
        <v>2327</v>
      </c>
      <c r="BB72" s="98">
        <f t="shared" si="38"/>
        <v>2171</v>
      </c>
      <c r="BC72" s="98">
        <f t="shared" si="38"/>
        <v>800</v>
      </c>
      <c r="BD72" s="98" t="e">
        <f t="shared" si="38"/>
        <v>#N/A</v>
      </c>
      <c r="BE72" s="98" t="e">
        <f t="shared" si="38"/>
        <v>#N/A</v>
      </c>
      <c r="BF72" s="98" t="e">
        <f t="shared" si="38"/>
        <v>#N/A</v>
      </c>
      <c r="BG72" s="98" t="e">
        <f t="shared" si="38"/>
        <v>#N/A</v>
      </c>
      <c r="BH72" s="98" t="e">
        <f t="shared" si="38"/>
        <v>#N/A</v>
      </c>
      <c r="BI72" s="98" t="e">
        <f t="shared" si="38"/>
        <v>#N/A</v>
      </c>
      <c r="BJ72" s="99">
        <f t="shared" si="39"/>
        <v>1725.1525653523393</v>
      </c>
    </row>
    <row r="73">
      <c r="A73" s="27"/>
      <c r="B73" s="109" t="s">
        <v>50</v>
      </c>
      <c r="C73" s="110" t="s">
        <v>9</v>
      </c>
      <c r="D73" s="110">
        <v>7</v>
      </c>
      <c r="E73" s="110" t="s">
        <v>50</v>
      </c>
      <c r="F73" s="101" t="s">
        <v>100</v>
      </c>
      <c r="G73" s="102">
        <v>45445</v>
      </c>
      <c r="H73" s="103"/>
      <c r="I73" s="103" t="b">
        <f t="shared" si="40"/>
        <v>1</v>
      </c>
      <c r="J73" s="103" t="b">
        <f>IF(IFERROR(MATCH(B73,'Osallistujat ja seuranta'!$C$4:$C$23,0),0)&gt;0,TRUE,FALSE)</f>
        <v>1</v>
      </c>
      <c r="K73" s="103" t="b">
        <f>IF(IFERROR(MATCH(C73,'Osallistujat ja seuranta'!$C$4:$C$23,0),0)&gt;0,TRUE,FALSE)</f>
        <v>1</v>
      </c>
      <c r="L73" s="103" t="b">
        <f t="shared" si="41"/>
        <v>1</v>
      </c>
      <c r="M73" s="103" t="b">
        <f t="shared" si="42"/>
        <v>1</v>
      </c>
      <c r="N73" s="103" t="b">
        <f t="shared" si="43"/>
        <v>1</v>
      </c>
      <c r="O73" s="104">
        <f t="shared" si="44"/>
        <v>1</v>
      </c>
      <c r="P73" s="105">
        <f t="shared" si="36"/>
        <v>2297.3137230387538</v>
      </c>
      <c r="Q73" s="105">
        <f t="shared" si="37"/>
        <v>1462.9500108041846</v>
      </c>
      <c r="R73" s="105">
        <f t="shared" si="45"/>
        <v>184.36371223456899</v>
      </c>
      <c r="S73" s="105">
        <f t="shared" si="46"/>
        <v>2112.9500108041848</v>
      </c>
      <c r="T73" s="104">
        <f t="shared" si="47"/>
        <v>1</v>
      </c>
      <c r="U73" s="104">
        <f t="shared" si="48"/>
        <v>-48.373065680449329</v>
      </c>
      <c r="V73" s="104">
        <f t="shared" si="49"/>
        <v>-49.55458555333977</v>
      </c>
      <c r="W73" s="106">
        <f t="shared" si="50"/>
        <v>0.76522097090083874</v>
      </c>
      <c r="X73" s="107">
        <f t="shared" si="51"/>
        <v>13.189129142562187</v>
      </c>
      <c r="Y73" s="107">
        <f t="shared" si="52"/>
        <v>0.14201546881717361</v>
      </c>
      <c r="Z73" s="107">
        <f>IF(O73=1,(X73*(T73-W73))*'Säännöt ja ohjeet'!$B$55+Y73,"")</f>
        <v>6.3350773383255801</v>
      </c>
      <c r="AA73" s="107">
        <f t="shared" si="53"/>
        <v>0</v>
      </c>
      <c r="AB73" s="107">
        <f t="shared" si="54"/>
        <v>0.23477902909916126</v>
      </c>
      <c r="AC73" s="107">
        <f t="shared" si="55"/>
        <v>34.74926042775401</v>
      </c>
      <c r="AD73" s="107">
        <f t="shared" si="56"/>
        <v>2.0926306870706295</v>
      </c>
      <c r="AE73" s="107">
        <f>IF(O73=1,(AC73*(AA73-AB73))*'Säännöt ja ohjeet'!$B$55+AD73,"")</f>
        <v>-14.224164563213355</v>
      </c>
      <c r="AF73" s="108" t="e">
        <f t="shared" si="57"/>
        <v>#NAME?</v>
      </c>
      <c r="AG73" s="108" t="e">
        <f t="shared" si="58"/>
        <v>#NAME?</v>
      </c>
      <c r="AH73" s="81" t="str">
        <f t="shared" si="59"/>
        <v xml:space="preserve"> </v>
      </c>
      <c r="AI73" s="81"/>
      <c r="AJ73" s="98">
        <f t="shared" si="38"/>
        <v>1026.8140172736735</v>
      </c>
      <c r="AK73" s="98">
        <f t="shared" si="38"/>
        <v>1789.7557972749914</v>
      </c>
      <c r="AL73" s="98">
        <f t="shared" si="38"/>
        <v>2409.3294228004129</v>
      </c>
      <c r="AM73" s="98">
        <f t="shared" si="38"/>
        <v>1465.4466025934048</v>
      </c>
      <c r="AN73" s="98">
        <f t="shared" si="38"/>
        <v>1448.7258462409711</v>
      </c>
      <c r="AO73" s="98">
        <f t="shared" si="38"/>
        <v>1302.793067567548</v>
      </c>
      <c r="AP73" s="98">
        <f t="shared" si="38"/>
        <v>2249.8426729881276</v>
      </c>
      <c r="AQ73" s="98">
        <f t="shared" si="38"/>
        <v>1556.9098002242631</v>
      </c>
      <c r="AR73" s="98">
        <f t="shared" si="38"/>
        <v>829.33089136069168</v>
      </c>
      <c r="AS73" s="98">
        <f t="shared" si="38"/>
        <v>2190.646213843967</v>
      </c>
      <c r="AT73" s="98">
        <f t="shared" si="38"/>
        <v>1917.7544818345082</v>
      </c>
      <c r="AU73" s="98">
        <f t="shared" si="38"/>
        <v>2303.6488003770792</v>
      </c>
      <c r="AV73" s="98">
        <f t="shared" si="38"/>
        <v>2154.3919546143084</v>
      </c>
      <c r="AW73" s="98">
        <f t="shared" si="38"/>
        <v>1917.4199176768252</v>
      </c>
      <c r="AX73" s="98">
        <f t="shared" si="38"/>
        <v>1013.3425512685695</v>
      </c>
      <c r="AY73" s="98">
        <f t="shared" si="38"/>
        <v>2265.9089612824823</v>
      </c>
      <c r="AZ73" s="98">
        <f t="shared" si="38"/>
        <v>1355.1012206000657</v>
      </c>
      <c r="BA73" s="98">
        <f t="shared" si="38"/>
        <v>2327</v>
      </c>
      <c r="BB73" s="98">
        <f t="shared" si="38"/>
        <v>2171</v>
      </c>
      <c r="BC73" s="98">
        <f t="shared" si="38"/>
        <v>800</v>
      </c>
      <c r="BD73" s="98" t="e">
        <f t="shared" si="38"/>
        <v>#N/A</v>
      </c>
      <c r="BE73" s="98" t="e">
        <f t="shared" si="38"/>
        <v>#N/A</v>
      </c>
      <c r="BF73" s="98" t="e">
        <f t="shared" si="38"/>
        <v>#N/A</v>
      </c>
      <c r="BG73" s="98" t="e">
        <f t="shared" si="38"/>
        <v>#N/A</v>
      </c>
      <c r="BH73" s="98" t="e">
        <f t="shared" si="38"/>
        <v>#N/A</v>
      </c>
      <c r="BI73" s="98" t="e">
        <f t="shared" si="38"/>
        <v>#N/A</v>
      </c>
      <c r="BJ73" s="99">
        <f t="shared" si="39"/>
        <v>1724.7581109910941</v>
      </c>
    </row>
    <row r="74">
      <c r="A74" s="27"/>
      <c r="B74" s="109" t="s">
        <v>38</v>
      </c>
      <c r="C74" s="110" t="s">
        <v>44</v>
      </c>
      <c r="D74" s="110">
        <v>3</v>
      </c>
      <c r="E74" s="110" t="s">
        <v>38</v>
      </c>
      <c r="F74" s="101" t="s">
        <v>100</v>
      </c>
      <c r="G74" s="102">
        <v>45448</v>
      </c>
      <c r="H74" s="103"/>
      <c r="I74" s="103" t="b">
        <f t="shared" si="40"/>
        <v>1</v>
      </c>
      <c r="J74" s="103" t="b">
        <f>IF(IFERROR(MATCH(B74,'Osallistujat ja seuranta'!$C$4:$C$23,0),0)&gt;0,TRUE,FALSE)</f>
        <v>1</v>
      </c>
      <c r="K74" s="103" t="b">
        <f>IF(IFERROR(MATCH(C74,'Osallistujat ja seuranta'!$C$4:$C$23,0),0)&gt;0,TRUE,FALSE)</f>
        <v>1</v>
      </c>
      <c r="L74" s="103" t="b">
        <f t="shared" si="41"/>
        <v>1</v>
      </c>
      <c r="M74" s="103" t="b">
        <f t="shared" si="42"/>
        <v>1</v>
      </c>
      <c r="N74" s="103" t="b">
        <f t="shared" si="43"/>
        <v>1</v>
      </c>
      <c r="O74" s="104">
        <f t="shared" si="44"/>
        <v>1</v>
      </c>
      <c r="P74" s="105">
        <f t="shared" si="36"/>
        <v>1302.793067567548</v>
      </c>
      <c r="Q74" s="105">
        <f t="shared" si="37"/>
        <v>829.33089136069168</v>
      </c>
      <c r="R74" s="105">
        <f t="shared" si="45"/>
        <v>223.46217620685638</v>
      </c>
      <c r="S74" s="105">
        <f t="shared" si="46"/>
        <v>1079.3308913606916</v>
      </c>
      <c r="T74" s="104">
        <f t="shared" si="47"/>
        <v>1</v>
      </c>
      <c r="U74" s="104">
        <f t="shared" si="48"/>
        <v>-53.196534647873136</v>
      </c>
      <c r="V74" s="104">
        <f t="shared" si="49"/>
        <v>-53.938946808196519</v>
      </c>
      <c r="W74" s="106">
        <f t="shared" si="50"/>
        <v>0.67752310392689985</v>
      </c>
      <c r="X74" s="107">
        <f t="shared" si="51"/>
        <v>39.721799112864431</v>
      </c>
      <c r="Y74" s="107">
        <f t="shared" si="52"/>
        <v>2.4930181028918508</v>
      </c>
      <c r="Z74" s="107">
        <f>IF(O74=1,(X74*(T74-W74))*'Säännöt ja ohjeet'!$B$55+Y74,"")</f>
        <v>28.111743071603343</v>
      </c>
      <c r="AA74" s="107">
        <f t="shared" si="53"/>
        <v>0</v>
      </c>
      <c r="AB74" s="107">
        <f t="shared" si="54"/>
        <v>0.32247689607310015</v>
      </c>
      <c r="AC74" s="107">
        <f t="shared" si="55"/>
        <v>55.828420792472912</v>
      </c>
      <c r="AD74" s="107">
        <f t="shared" si="56"/>
        <v>3.6766727736743148</v>
      </c>
      <c r="AE74" s="107">
        <f>IF(O74=1,(AC74*(AA74-AB74))*'Säännöt ja ohjeet'!$B$55+AD74,"")</f>
        <v>-32.33007892596487</v>
      </c>
      <c r="AF74" s="108" t="e">
        <f t="shared" si="57"/>
        <v>#NAME?</v>
      </c>
      <c r="AG74" s="108" t="e">
        <f t="shared" si="58"/>
        <v>#NAME?</v>
      </c>
      <c r="AH74" s="81" t="str">
        <f t="shared" si="59"/>
        <v xml:space="preserve"> </v>
      </c>
      <c r="AI74" s="81"/>
      <c r="AJ74" s="98">
        <f t="shared" si="38"/>
        <v>1026.8140172736735</v>
      </c>
      <c r="AK74" s="98">
        <f t="shared" si="38"/>
        <v>1789.7557972749914</v>
      </c>
      <c r="AL74" s="98">
        <f t="shared" si="38"/>
        <v>2409.3294228004129</v>
      </c>
      <c r="AM74" s="98">
        <f t="shared" si="38"/>
        <v>1465.4466025934048</v>
      </c>
      <c r="AN74" s="98">
        <f t="shared" si="38"/>
        <v>1448.7258462409711</v>
      </c>
      <c r="AO74" s="98">
        <f t="shared" si="38"/>
        <v>1330.9048106391513</v>
      </c>
      <c r="AP74" s="98">
        <f t="shared" si="38"/>
        <v>2249.8426729881276</v>
      </c>
      <c r="AQ74" s="98">
        <f t="shared" si="38"/>
        <v>1556.9098002242631</v>
      </c>
      <c r="AR74" s="98">
        <f t="shared" si="38"/>
        <v>797.00081243472687</v>
      </c>
      <c r="AS74" s="98">
        <f t="shared" si="38"/>
        <v>2190.646213843967</v>
      </c>
      <c r="AT74" s="98">
        <f t="shared" si="38"/>
        <v>1917.7544818345082</v>
      </c>
      <c r="AU74" s="98">
        <f t="shared" si="38"/>
        <v>2303.6488003770792</v>
      </c>
      <c r="AV74" s="98">
        <f t="shared" si="38"/>
        <v>2154.3919546143084</v>
      </c>
      <c r="AW74" s="98">
        <f t="shared" si="38"/>
        <v>1917.4199176768252</v>
      </c>
      <c r="AX74" s="98">
        <f t="shared" si="38"/>
        <v>1013.3425512685695</v>
      </c>
      <c r="AY74" s="98">
        <f t="shared" si="38"/>
        <v>2265.9089612824823</v>
      </c>
      <c r="AZ74" s="98">
        <f t="shared" si="38"/>
        <v>1355.1012206000657</v>
      </c>
      <c r="BA74" s="98">
        <f t="shared" si="38"/>
        <v>2327</v>
      </c>
      <c r="BB74" s="98">
        <f t="shared" si="38"/>
        <v>2171</v>
      </c>
      <c r="BC74" s="98">
        <f t="shared" si="38"/>
        <v>800</v>
      </c>
      <c r="BD74" s="98" t="e">
        <f t="shared" si="38"/>
        <v>#N/A</v>
      </c>
      <c r="BE74" s="98" t="e">
        <f t="shared" si="38"/>
        <v>#N/A</v>
      </c>
      <c r="BF74" s="98" t="e">
        <f t="shared" si="38"/>
        <v>#N/A</v>
      </c>
      <c r="BG74" s="98" t="e">
        <f t="shared" si="38"/>
        <v>#N/A</v>
      </c>
      <c r="BH74" s="98" t="e">
        <f t="shared" si="38"/>
        <v>#N/A</v>
      </c>
      <c r="BI74" s="98" t="e">
        <f t="shared" si="38"/>
        <v>#N/A</v>
      </c>
      <c r="BJ74" s="99">
        <f t="shared" si="39"/>
        <v>1724.5471941983765</v>
      </c>
    </row>
    <row r="75">
      <c r="A75" s="27"/>
      <c r="B75" s="109" t="s">
        <v>38</v>
      </c>
      <c r="C75" s="110" t="s">
        <v>9</v>
      </c>
      <c r="D75" s="110">
        <v>0</v>
      </c>
      <c r="E75" s="110" t="s">
        <v>38</v>
      </c>
      <c r="F75" s="101" t="s">
        <v>100</v>
      </c>
      <c r="G75" s="102">
        <v>45448</v>
      </c>
      <c r="H75" s="103"/>
      <c r="I75" s="103" t="b">
        <f t="shared" si="40"/>
        <v>1</v>
      </c>
      <c r="J75" s="103" t="b">
        <f>IF(IFERROR(MATCH(B75,'Osallistujat ja seuranta'!$C$4:$C$23,0),0)&gt;0,TRUE,FALSE)</f>
        <v>1</v>
      </c>
      <c r="K75" s="103" t="b">
        <f>IF(IFERROR(MATCH(C75,'Osallistujat ja seuranta'!$C$4:$C$23,0),0)&gt;0,TRUE,FALSE)</f>
        <v>1</v>
      </c>
      <c r="L75" s="103" t="b">
        <f t="shared" si="41"/>
        <v>1</v>
      </c>
      <c r="M75" s="103" t="b">
        <f t="shared" si="42"/>
        <v>1</v>
      </c>
      <c r="N75" s="103" t="b">
        <f t="shared" si="43"/>
        <v>1</v>
      </c>
      <c r="O75" s="104">
        <f t="shared" si="44"/>
        <v>1</v>
      </c>
      <c r="P75" s="105">
        <f t="shared" si="36"/>
        <v>1330.9048106391513</v>
      </c>
      <c r="Q75" s="105">
        <f t="shared" si="37"/>
        <v>1448.7258462409711</v>
      </c>
      <c r="R75" s="105">
        <f t="shared" si="45"/>
        <v>-117.82103560181986</v>
      </c>
      <c r="S75" s="105">
        <f t="shared" si="46"/>
        <v>1448.7258462409711</v>
      </c>
      <c r="T75" s="104">
        <f t="shared" si="47"/>
        <v>1</v>
      </c>
      <c r="U75" s="104">
        <f t="shared" si="48"/>
        <v>-53.097305950382484</v>
      </c>
      <c r="V75" s="104">
        <f t="shared" si="49"/>
        <v>-52.665405889369922</v>
      </c>
      <c r="W75" s="106">
        <f t="shared" si="50"/>
        <v>0.39367270593369424</v>
      </c>
      <c r="X75" s="107">
        <f t="shared" si="51"/>
        <v>38.831015190720088</v>
      </c>
      <c r="Y75" s="107">
        <f t="shared" si="52"/>
        <v>2.422739070183682</v>
      </c>
      <c r="Z75" s="107">
        <f>IF(O75=1,(X75*(T75-W75))*'Säännöt ja ohjeet'!$B$55+Y75,"")</f>
        <v>49.511347803057532</v>
      </c>
      <c r="AA75" s="107">
        <f t="shared" si="53"/>
        <v>0</v>
      </c>
      <c r="AB75" s="107">
        <f t="shared" si="54"/>
        <v>0.60632729406630581</v>
      </c>
      <c r="AC75" s="107">
        <f t="shared" si="55"/>
        <v>35.180757596832585</v>
      </c>
      <c r="AD75" s="107">
        <f t="shared" si="56"/>
        <v>2.1281901677123063</v>
      </c>
      <c r="AE75" s="107">
        <f>IF(O75=1,(AC75*(AA75-AB75))*'Säännöt ja ohjeet'!$B$55+AD75,"")</f>
        <v>-40.533916946067961</v>
      </c>
      <c r="AF75" s="108" t="e">
        <f t="shared" si="57"/>
        <v>#NAME?</v>
      </c>
      <c r="AG75" s="108" t="e">
        <f t="shared" si="58"/>
        <v>#NAME?</v>
      </c>
      <c r="AH75" s="81" t="str">
        <f t="shared" si="59"/>
        <v>virhe!</v>
      </c>
      <c r="AI75" s="81"/>
      <c r="AJ75" s="98">
        <f t="shared" si="38"/>
        <v>1026.8140172736735</v>
      </c>
      <c r="AK75" s="98">
        <f t="shared" si="38"/>
        <v>1789.7557972749914</v>
      </c>
      <c r="AL75" s="98">
        <f t="shared" si="38"/>
        <v>2409.3294228004129</v>
      </c>
      <c r="AM75" s="98">
        <f t="shared" si="38"/>
        <v>1465.4466025934048</v>
      </c>
      <c r="AN75" s="98">
        <f t="shared" si="38"/>
        <v>1408.1919292949033</v>
      </c>
      <c r="AO75" s="98">
        <f t="shared" si="38"/>
        <v>1380.4161584422088</v>
      </c>
      <c r="AP75" s="98">
        <f t="shared" si="38"/>
        <v>2249.8426729881276</v>
      </c>
      <c r="AQ75" s="98">
        <f t="shared" si="38"/>
        <v>1556.9098002242631</v>
      </c>
      <c r="AR75" s="98">
        <f t="shared" si="38"/>
        <v>797.00081243472687</v>
      </c>
      <c r="AS75" s="98">
        <f t="shared" si="38"/>
        <v>2190.646213843967</v>
      </c>
      <c r="AT75" s="98">
        <f t="shared" si="38"/>
        <v>1917.7544818345082</v>
      </c>
      <c r="AU75" s="98">
        <f t="shared" si="38"/>
        <v>2303.6488003770792</v>
      </c>
      <c r="AV75" s="98">
        <f t="shared" si="38"/>
        <v>2154.3919546143084</v>
      </c>
      <c r="AW75" s="98">
        <f t="shared" si="38"/>
        <v>1917.4199176768252</v>
      </c>
      <c r="AX75" s="98">
        <f t="shared" si="38"/>
        <v>1013.3425512685695</v>
      </c>
      <c r="AY75" s="98">
        <f t="shared" si="38"/>
        <v>2265.9089612824823</v>
      </c>
      <c r="AZ75" s="98">
        <f t="shared" si="38"/>
        <v>1355.1012206000657</v>
      </c>
      <c r="BA75" s="98">
        <f t="shared" si="38"/>
        <v>2327</v>
      </c>
      <c r="BB75" s="98">
        <f t="shared" si="38"/>
        <v>2171</v>
      </c>
      <c r="BC75" s="98">
        <f t="shared" si="38"/>
        <v>800</v>
      </c>
      <c r="BD75" s="98" t="e">
        <f t="shared" si="38"/>
        <v>#N/A</v>
      </c>
      <c r="BE75" s="98" t="e">
        <f t="shared" si="38"/>
        <v>#N/A</v>
      </c>
      <c r="BF75" s="98" t="e">
        <f t="shared" si="38"/>
        <v>#N/A</v>
      </c>
      <c r="BG75" s="98" t="e">
        <f t="shared" si="38"/>
        <v>#N/A</v>
      </c>
      <c r="BH75" s="98" t="e">
        <f t="shared" si="38"/>
        <v>#N/A</v>
      </c>
      <c r="BI75" s="98" t="e">
        <f t="shared" si="38"/>
        <v>#N/A</v>
      </c>
      <c r="BJ75" s="99">
        <f t="shared" si="39"/>
        <v>1724.9960657412259</v>
      </c>
    </row>
    <row r="76">
      <c r="A76" s="27"/>
      <c r="B76" s="109" t="s">
        <v>42</v>
      </c>
      <c r="C76" s="110" t="s">
        <v>38</v>
      </c>
      <c r="D76" s="110">
        <v>2</v>
      </c>
      <c r="E76" s="110" t="s">
        <v>38</v>
      </c>
      <c r="F76" s="101" t="s">
        <v>100</v>
      </c>
      <c r="G76" s="102">
        <v>45448</v>
      </c>
      <c r="H76" s="103"/>
      <c r="I76" s="103" t="b">
        <f t="shared" si="40"/>
        <v>1</v>
      </c>
      <c r="J76" s="103" t="b">
        <f>IF(IFERROR(MATCH(B76,'Osallistujat ja seuranta'!$C$4:$C$23,0),0)&gt;0,TRUE,FALSE)</f>
        <v>1</v>
      </c>
      <c r="K76" s="103" t="b">
        <f>IF(IFERROR(MATCH(C76,'Osallistujat ja seuranta'!$C$4:$C$23,0),0)&gt;0,TRUE,FALSE)</f>
        <v>1</v>
      </c>
      <c r="L76" s="103" t="b">
        <f t="shared" si="41"/>
        <v>1</v>
      </c>
      <c r="M76" s="103" t="b">
        <f t="shared" si="42"/>
        <v>1</v>
      </c>
      <c r="N76" s="103" t="b">
        <f t="shared" si="43"/>
        <v>1</v>
      </c>
      <c r="O76" s="104">
        <f t="shared" si="44"/>
        <v>1</v>
      </c>
      <c r="P76" s="105">
        <f t="shared" si="36"/>
        <v>1556.9098002242631</v>
      </c>
      <c r="Q76" s="105">
        <f t="shared" si="37"/>
        <v>1380.4161584422088</v>
      </c>
      <c r="R76" s="105">
        <f t="shared" si="45"/>
        <v>26.493641782054283</v>
      </c>
      <c r="S76" s="105">
        <f t="shared" si="46"/>
        <v>1530.4161584422088</v>
      </c>
      <c r="T76" s="104">
        <f t="shared" si="47"/>
        <v>0</v>
      </c>
      <c r="U76" s="104">
        <f t="shared" si="48"/>
        <v>-52.243903557362678</v>
      </c>
      <c r="V76" s="104">
        <f t="shared" si="49"/>
        <v>-52.349497761115799</v>
      </c>
      <c r="W76" s="106">
        <f t="shared" si="50"/>
        <v>0.52637404930510201</v>
      </c>
      <c r="X76" s="107">
        <f t="shared" si="51"/>
        <v>31.949479313620721</v>
      </c>
      <c r="Y76" s="107">
        <f t="shared" si="52"/>
        <v>1.8577439925620076</v>
      </c>
      <c r="Z76" s="107">
        <f>IF(O76=1,(X76*(T76-W76))*'Säännöt ja ohjeet'!$B$55+Y76,"")</f>
        <v>-31.777009606438256</v>
      </c>
      <c r="AA76" s="107">
        <f t="shared" si="53"/>
        <v>1</v>
      </c>
      <c r="AB76" s="107">
        <f t="shared" si="54"/>
        <v>0.47362595069489799</v>
      </c>
      <c r="AC76" s="107">
        <f t="shared" si="55"/>
        <v>37.280638665898039</v>
      </c>
      <c r="AD76" s="107">
        <f t="shared" si="56"/>
        <v>2.2989616404695985</v>
      </c>
      <c r="AE76" s="107">
        <f>IF(O76=1,(AC76*(AA76-AB76))*'Säännöt ja ohjeet'!$B$55+AD76,"")</f>
        <v>41.546083110967814</v>
      </c>
      <c r="AF76" s="108" t="e">
        <f t="shared" si="57"/>
        <v>#NAME?</v>
      </c>
      <c r="AG76" s="108" t="e">
        <f t="shared" si="58"/>
        <v>#NAME?</v>
      </c>
      <c r="AH76" s="81" t="str">
        <f t="shared" si="59"/>
        <v xml:space="preserve"> </v>
      </c>
      <c r="AI76" s="81"/>
      <c r="AJ76" s="98">
        <f t="shared" si="38"/>
        <v>1026.8140172736735</v>
      </c>
      <c r="AK76" s="98">
        <f t="shared" si="38"/>
        <v>1789.7557972749914</v>
      </c>
      <c r="AL76" s="98">
        <f t="shared" si="38"/>
        <v>2409.3294228004129</v>
      </c>
      <c r="AM76" s="98">
        <f t="shared" si="38"/>
        <v>1465.4466025934048</v>
      </c>
      <c r="AN76" s="98">
        <f t="shared" si="38"/>
        <v>1408.1919292949033</v>
      </c>
      <c r="AO76" s="98">
        <f t="shared" si="38"/>
        <v>1421.9622415531767</v>
      </c>
      <c r="AP76" s="98">
        <f t="shared" si="38"/>
        <v>2249.8426729881276</v>
      </c>
      <c r="AQ76" s="98">
        <f t="shared" si="38"/>
        <v>1525.1327906178249</v>
      </c>
      <c r="AR76" s="98">
        <f t="shared" si="38"/>
        <v>797.00081243472687</v>
      </c>
      <c r="AS76" s="98">
        <f t="shared" si="38"/>
        <v>2190.646213843967</v>
      </c>
      <c r="AT76" s="98">
        <f t="shared" si="38"/>
        <v>1917.7544818345082</v>
      </c>
      <c r="AU76" s="98">
        <f t="shared" si="38"/>
        <v>2303.6488003770792</v>
      </c>
      <c r="AV76" s="98">
        <f t="shared" si="38"/>
        <v>2154.3919546143084</v>
      </c>
      <c r="AW76" s="98">
        <f t="shared" si="38"/>
        <v>1917.4199176768252</v>
      </c>
      <c r="AX76" s="98">
        <f t="shared" si="38"/>
        <v>1013.3425512685695</v>
      </c>
      <c r="AY76" s="98">
        <f t="shared" si="38"/>
        <v>2265.9089612824823</v>
      </c>
      <c r="AZ76" s="98">
        <f t="shared" si="38"/>
        <v>1355.1012206000657</v>
      </c>
      <c r="BA76" s="98">
        <f t="shared" si="38"/>
        <v>2327</v>
      </c>
      <c r="BB76" s="98">
        <f t="shared" si="38"/>
        <v>2171</v>
      </c>
      <c r="BC76" s="98">
        <f t="shared" si="38"/>
        <v>800</v>
      </c>
      <c r="BD76" s="98" t="e">
        <f t="shared" si="38"/>
        <v>#N/A</v>
      </c>
      <c r="BE76" s="98" t="e">
        <f t="shared" si="38"/>
        <v>#N/A</v>
      </c>
      <c r="BF76" s="98" t="e">
        <f t="shared" si="38"/>
        <v>#N/A</v>
      </c>
      <c r="BG76" s="98" t="e">
        <f t="shared" si="38"/>
        <v>#N/A</v>
      </c>
      <c r="BH76" s="98" t="e">
        <f t="shared" si="38"/>
        <v>#N/A</v>
      </c>
      <c r="BI76" s="98" t="e">
        <f t="shared" si="38"/>
        <v>#N/A</v>
      </c>
      <c r="BJ76" s="99">
        <f t="shared" si="39"/>
        <v>1725.4845194164525</v>
      </c>
    </row>
    <row r="77">
      <c r="A77" s="27"/>
      <c r="B77" s="109" t="s">
        <v>50</v>
      </c>
      <c r="C77" s="110" t="s">
        <v>9</v>
      </c>
      <c r="D77" s="110">
        <v>7</v>
      </c>
      <c r="E77" s="110" t="s">
        <v>50</v>
      </c>
      <c r="F77" s="101" t="s">
        <v>100</v>
      </c>
      <c r="G77" s="102">
        <v>45452</v>
      </c>
      <c r="H77" s="103"/>
      <c r="I77" s="103" t="b">
        <f t="shared" si="40"/>
        <v>1</v>
      </c>
      <c r="J77" s="103" t="b">
        <f>IF(IFERROR(MATCH(B77,'Osallistujat ja seuranta'!$C$4:$C$23,0),0)&gt;0,TRUE,FALSE)</f>
        <v>1</v>
      </c>
      <c r="K77" s="103" t="b">
        <f>IF(IFERROR(MATCH(C77,'Osallistujat ja seuranta'!$C$4:$C$23,0),0)&gt;0,TRUE,FALSE)</f>
        <v>1</v>
      </c>
      <c r="L77" s="103" t="b">
        <f t="shared" si="41"/>
        <v>1</v>
      </c>
      <c r="M77" s="103" t="b">
        <f t="shared" si="42"/>
        <v>1</v>
      </c>
      <c r="N77" s="103" t="b">
        <f t="shared" si="43"/>
        <v>1</v>
      </c>
      <c r="O77" s="104">
        <f t="shared" si="44"/>
        <v>1</v>
      </c>
      <c r="P77" s="105">
        <f t="shared" si="36"/>
        <v>2303.6488003770792</v>
      </c>
      <c r="Q77" s="105">
        <f t="shared" si="37"/>
        <v>1408.1919292949033</v>
      </c>
      <c r="R77" s="105">
        <f t="shared" si="45"/>
        <v>245.45687108217589</v>
      </c>
      <c r="S77" s="105">
        <f t="shared" si="46"/>
        <v>2058.1919292949033</v>
      </c>
      <c r="T77" s="104">
        <f t="shared" si="47"/>
        <v>1</v>
      </c>
      <c r="U77" s="104">
        <f t="shared" si="48"/>
        <v>-48.328698638468168</v>
      </c>
      <c r="V77" s="104">
        <f t="shared" si="49"/>
        <v>-49.87026602675946</v>
      </c>
      <c r="W77" s="106">
        <f t="shared" si="50"/>
        <v>0.82369246184469724</v>
      </c>
      <c r="X77" s="107">
        <f t="shared" si="51"/>
        <v>13.056053583162729</v>
      </c>
      <c r="Y77" s="107">
        <f t="shared" si="52"/>
        <v>0.13412043794666656</v>
      </c>
      <c r="Z77" s="107">
        <f>IF(O77=1,(X77*(T77-W77))*'Säännöt ja ohjeet'!$B$55+Y77,"")</f>
        <v>4.7378817684889469</v>
      </c>
      <c r="AA77" s="107">
        <f t="shared" si="53"/>
        <v>0</v>
      </c>
      <c r="AB77" s="107">
        <f t="shared" si="54"/>
        <v>0.17630753815530276</v>
      </c>
      <c r="AC77" s="107">
        <f t="shared" si="55"/>
        <v>36.421290102933817</v>
      </c>
      <c r="AD77" s="107">
        <f t="shared" si="56"/>
        <v>2.229523058705273</v>
      </c>
      <c r="AE77" s="107">
        <f>IF(O77=1,(AC77*(AA77-AB77))*'Säännöt ja ohjeet'!$B$55+AD77,"")</f>
        <v>-10.613172930271435</v>
      </c>
      <c r="AF77" s="108" t="e">
        <f t="shared" si="57"/>
        <v>#NAME?</v>
      </c>
      <c r="AG77" s="108" t="e">
        <f t="shared" si="58"/>
        <v>#NAME?</v>
      </c>
      <c r="AH77" s="81" t="str">
        <f t="shared" si="59"/>
        <v xml:space="preserve"> </v>
      </c>
      <c r="AI77" s="81"/>
      <c r="AJ77" s="98">
        <f t="shared" si="38"/>
        <v>1026.8140172736735</v>
      </c>
      <c r="AK77" s="98">
        <f t="shared" si="38"/>
        <v>1789.7557972749914</v>
      </c>
      <c r="AL77" s="98">
        <f t="shared" si="38"/>
        <v>2409.3294228004129</v>
      </c>
      <c r="AM77" s="98">
        <f t="shared" si="38"/>
        <v>1465.4466025934048</v>
      </c>
      <c r="AN77" s="98">
        <f t="shared" si="38"/>
        <v>1397.5787563646318</v>
      </c>
      <c r="AO77" s="98">
        <f t="shared" si="38"/>
        <v>1421.9622415531767</v>
      </c>
      <c r="AP77" s="98">
        <f t="shared" si="38"/>
        <v>2249.8426729881276</v>
      </c>
      <c r="AQ77" s="98">
        <f t="shared" si="38"/>
        <v>1525.1327906178249</v>
      </c>
      <c r="AR77" s="98">
        <f t="shared" si="38"/>
        <v>797.00081243472687</v>
      </c>
      <c r="AS77" s="98">
        <f t="shared" si="38"/>
        <v>2190.646213843967</v>
      </c>
      <c r="AT77" s="98">
        <f t="shared" si="38"/>
        <v>1917.7544818345082</v>
      </c>
      <c r="AU77" s="98">
        <f t="shared" si="38"/>
        <v>2308.3866821455681</v>
      </c>
      <c r="AV77" s="98">
        <f t="shared" si="38"/>
        <v>2154.3919546143084</v>
      </c>
      <c r="AW77" s="98">
        <f t="shared" si="38"/>
        <v>1917.4199176768252</v>
      </c>
      <c r="AX77" s="98">
        <f t="shared" si="38"/>
        <v>1013.3425512685695</v>
      </c>
      <c r="AY77" s="98">
        <f t="shared" si="38"/>
        <v>2265.9089612824823</v>
      </c>
      <c r="AZ77" s="98">
        <f t="shared" si="38"/>
        <v>1355.1012206000657</v>
      </c>
      <c r="BA77" s="98">
        <f t="shared" si="38"/>
        <v>2327</v>
      </c>
      <c r="BB77" s="98">
        <f t="shared" si="38"/>
        <v>2171</v>
      </c>
      <c r="BC77" s="98">
        <f t="shared" si="38"/>
        <v>800</v>
      </c>
      <c r="BD77" s="98" t="e">
        <f t="shared" si="38"/>
        <v>#N/A</v>
      </c>
      <c r="BE77" s="98" t="e">
        <f t="shared" si="38"/>
        <v>#N/A</v>
      </c>
      <c r="BF77" s="98" t="e">
        <f t="shared" si="38"/>
        <v>#N/A</v>
      </c>
      <c r="BG77" s="98" t="e">
        <f t="shared" si="38"/>
        <v>#N/A</v>
      </c>
      <c r="BH77" s="98" t="e">
        <f t="shared" si="38"/>
        <v>#N/A</v>
      </c>
      <c r="BI77" s="98" t="e">
        <f t="shared" si="38"/>
        <v>#N/A</v>
      </c>
      <c r="BJ77" s="99">
        <f t="shared" si="39"/>
        <v>1725.1907548583636</v>
      </c>
    </row>
    <row r="78">
      <c r="A78" s="27"/>
      <c r="B78" s="109" t="s">
        <v>32</v>
      </c>
      <c r="C78" s="110" t="s">
        <v>9</v>
      </c>
      <c r="D78" s="110">
        <v>3</v>
      </c>
      <c r="E78" s="110" t="s">
        <v>32</v>
      </c>
      <c r="F78" s="101" t="s">
        <v>100</v>
      </c>
      <c r="G78" s="102">
        <v>45452</v>
      </c>
      <c r="H78" s="103"/>
      <c r="I78" s="103" t="b">
        <f t="shared" si="40"/>
        <v>1</v>
      </c>
      <c r="J78" s="103" t="b">
        <f>IF(IFERROR(MATCH(B78,'Osallistujat ja seuranta'!$C$4:$C$23,0),0)&gt;0,TRUE,FALSE)</f>
        <v>1</v>
      </c>
      <c r="K78" s="103" t="b">
        <f>IF(IFERROR(MATCH(C78,'Osallistujat ja seuranta'!$C$4:$C$23,0),0)&gt;0,TRUE,FALSE)</f>
        <v>1</v>
      </c>
      <c r="L78" s="103" t="b">
        <f t="shared" si="41"/>
        <v>1</v>
      </c>
      <c r="M78" s="103" t="b">
        <f t="shared" si="42"/>
        <v>1</v>
      </c>
      <c r="N78" s="103" t="b">
        <f t="shared" si="43"/>
        <v>1</v>
      </c>
      <c r="O78" s="104">
        <f t="shared" si="44"/>
        <v>1</v>
      </c>
      <c r="P78" s="105">
        <f t="shared" si="36"/>
        <v>1789.7557972749914</v>
      </c>
      <c r="Q78" s="105">
        <f t="shared" si="37"/>
        <v>1397.5787563646318</v>
      </c>
      <c r="R78" s="105">
        <f t="shared" si="45"/>
        <v>142.17704091035966</v>
      </c>
      <c r="S78" s="105">
        <f t="shared" si="46"/>
        <v>1647.5787563646318</v>
      </c>
      <c r="T78" s="104">
        <f t="shared" si="47"/>
        <v>1</v>
      </c>
      <c r="U78" s="104">
        <f t="shared" si="48"/>
        <v>-51.240186482744384</v>
      </c>
      <c r="V78" s="104">
        <f t="shared" si="49"/>
        <v>-51.869978381693663</v>
      </c>
      <c r="W78" s="106">
        <f t="shared" si="50"/>
        <v>0.652442274414055</v>
      </c>
      <c r="X78" s="107">
        <f t="shared" si="51"/>
        <v>25.39963587140889</v>
      </c>
      <c r="Y78" s="107">
        <f t="shared" si="52"/>
        <v>1.2759499041466609</v>
      </c>
      <c r="Z78" s="107">
        <f>IF(O78=1,(X78*(T78-W78))*'Säännöt ja ohjeet'!$B$55+Y78,"")</f>
        <v>18.931629252502773</v>
      </c>
      <c r="AA78" s="107">
        <f t="shared" si="53"/>
        <v>0</v>
      </c>
      <c r="AB78" s="107">
        <f t="shared" si="54"/>
        <v>0.347557725585945</v>
      </c>
      <c r="AC78" s="107">
        <f t="shared" si="55"/>
        <v>36.748761401501262</v>
      </c>
      <c r="AD78" s="107">
        <f t="shared" si="56"/>
        <v>2.2560556329769774</v>
      </c>
      <c r="AE78" s="107">
        <f>IF(O78=1,(AC78*(AA78-AB78))*'Säännöt ja ohjeet'!$B$55+AD78,"")</f>
        <v>-23.288576228635709</v>
      </c>
      <c r="AF78" s="108" t="e">
        <f t="shared" si="57"/>
        <v>#NAME?</v>
      </c>
      <c r="AG78" s="108" t="e">
        <f t="shared" si="58"/>
        <v>#NAME?</v>
      </c>
      <c r="AH78" s="81" t="str">
        <f t="shared" si="59"/>
        <v xml:space="preserve"> </v>
      </c>
      <c r="AI78" s="81"/>
      <c r="AJ78" s="98">
        <f t="shared" si="38"/>
        <v>1026.8140172736735</v>
      </c>
      <c r="AK78" s="98">
        <f t="shared" si="38"/>
        <v>1808.6874265274942</v>
      </c>
      <c r="AL78" s="98">
        <f t="shared" si="38"/>
        <v>2409.3294228004129</v>
      </c>
      <c r="AM78" s="98">
        <f t="shared" si="38"/>
        <v>1465.4466025934048</v>
      </c>
      <c r="AN78" s="98">
        <f t="shared" si="38"/>
        <v>1374.290180135996</v>
      </c>
      <c r="AO78" s="98">
        <f t="shared" si="38"/>
        <v>1421.9622415531767</v>
      </c>
      <c r="AP78" s="98">
        <f t="shared" si="38"/>
        <v>2249.8426729881276</v>
      </c>
      <c r="AQ78" s="98">
        <f t="shared" si="38"/>
        <v>1525.1327906178249</v>
      </c>
      <c r="AR78" s="98">
        <f t="shared" si="38"/>
        <v>797.00081243472687</v>
      </c>
      <c r="AS78" s="98">
        <f t="shared" si="38"/>
        <v>2190.646213843967</v>
      </c>
      <c r="AT78" s="98">
        <f t="shared" si="38"/>
        <v>1917.7544818345082</v>
      </c>
      <c r="AU78" s="98">
        <f t="shared" si="38"/>
        <v>2308.3866821455681</v>
      </c>
      <c r="AV78" s="98">
        <f t="shared" si="38"/>
        <v>2154.3919546143084</v>
      </c>
      <c r="AW78" s="98">
        <f t="shared" si="38"/>
        <v>1917.4199176768252</v>
      </c>
      <c r="AX78" s="98">
        <f t="shared" si="38"/>
        <v>1013.3425512685695</v>
      </c>
      <c r="AY78" s="98">
        <f t="shared" si="38"/>
        <v>2265.9089612824823</v>
      </c>
      <c r="AZ78" s="98">
        <f t="shared" si="38"/>
        <v>1355.1012206000657</v>
      </c>
      <c r="BA78" s="98">
        <f t="shared" si="38"/>
        <v>2327</v>
      </c>
      <c r="BB78" s="98">
        <f t="shared" si="38"/>
        <v>2171</v>
      </c>
      <c r="BC78" s="98">
        <f t="shared" si="38"/>
        <v>800</v>
      </c>
      <c r="BD78" s="98" t="e">
        <f t="shared" si="38"/>
        <v>#N/A</v>
      </c>
      <c r="BE78" s="98" t="e">
        <f t="shared" si="38"/>
        <v>#N/A</v>
      </c>
      <c r="BF78" s="98" t="e">
        <f t="shared" si="38"/>
        <v>#N/A</v>
      </c>
      <c r="BG78" s="98" t="e">
        <f t="shared" si="38"/>
        <v>#N/A</v>
      </c>
      <c r="BH78" s="98" t="e">
        <f t="shared" si="38"/>
        <v>#N/A</v>
      </c>
      <c r="BI78" s="98" t="e">
        <f t="shared" si="38"/>
        <v>#N/A</v>
      </c>
      <c r="BJ78" s="99">
        <f t="shared" si="39"/>
        <v>1724.9729075095565</v>
      </c>
    </row>
    <row r="79">
      <c r="A79" s="27"/>
      <c r="B79" s="109" t="s">
        <v>9</v>
      </c>
      <c r="C79" s="110" t="s">
        <v>38</v>
      </c>
      <c r="D79" s="110">
        <v>0</v>
      </c>
      <c r="E79" s="110" t="s">
        <v>9</v>
      </c>
      <c r="F79" s="101" t="s">
        <v>100</v>
      </c>
      <c r="G79" s="102">
        <v>45455</v>
      </c>
      <c r="H79" s="103"/>
      <c r="I79" s="103" t="b">
        <f t="shared" si="40"/>
        <v>1</v>
      </c>
      <c r="J79" s="103" t="b">
        <f>IF(IFERROR(MATCH(B79,'Osallistujat ja seuranta'!$C$4:$C$23,0),0)&gt;0,TRUE,FALSE)</f>
        <v>1</v>
      </c>
      <c r="K79" s="103" t="b">
        <f>IF(IFERROR(MATCH(C79,'Osallistujat ja seuranta'!$C$4:$C$23,0),0)&gt;0,TRUE,FALSE)</f>
        <v>1</v>
      </c>
      <c r="L79" s="103" t="b">
        <f t="shared" si="41"/>
        <v>1</v>
      </c>
      <c r="M79" s="103" t="b">
        <f t="shared" si="42"/>
        <v>1</v>
      </c>
      <c r="N79" s="103" t="b">
        <f t="shared" si="43"/>
        <v>1</v>
      </c>
      <c r="O79" s="104">
        <f t="shared" si="44"/>
        <v>1</v>
      </c>
      <c r="P79" s="105">
        <f t="shared" si="36"/>
        <v>1374.290180135996</v>
      </c>
      <c r="Q79" s="105">
        <f t="shared" si="37"/>
        <v>1421.9622415531767</v>
      </c>
      <c r="R79" s="105">
        <f t="shared" si="45"/>
        <v>-47.672061417180657</v>
      </c>
      <c r="S79" s="105">
        <f t="shared" si="46"/>
        <v>1421.9622415531767</v>
      </c>
      <c r="T79" s="104">
        <f t="shared" si="47"/>
        <v>1</v>
      </c>
      <c r="U79" s="104">
        <f t="shared" si="48"/>
        <v>-52.941349414426035</v>
      </c>
      <c r="V79" s="104">
        <f t="shared" si="49"/>
        <v>-52.765879356647289</v>
      </c>
      <c r="W79" s="106">
        <f t="shared" si="50"/>
        <v>0.45624469586000116</v>
      </c>
      <c r="X79" s="107">
        <f t="shared" si="51"/>
        <v>37.471179082247318</v>
      </c>
      <c r="Y79" s="107">
        <f t="shared" si="52"/>
        <v>2.3142764361070389</v>
      </c>
      <c r="Z79" s="107">
        <f>IF(O79=1,(X79*(T79-W79))*'Säännöt ja ohjeet'!$B$55+Y79,"")</f>
        <v>43.064581192810543</v>
      </c>
      <c r="AA79" s="107">
        <f t="shared" si="53"/>
        <v>0</v>
      </c>
      <c r="AB79" s="107">
        <f t="shared" si="54"/>
        <v>0.54375530413999884</v>
      </c>
      <c r="AC79" s="107">
        <f t="shared" si="55"/>
        <v>35.998045233040912</v>
      </c>
      <c r="AD79" s="107">
        <f t="shared" si="56"/>
        <v>2.1950978193729278</v>
      </c>
      <c r="AE79" s="107">
        <f>IF(O79=1,(AC79*(AA79-AB79))*'Säännöt ja ohjeet'!$B$55+AD79,"")</f>
        <v>-36.95315824890227</v>
      </c>
      <c r="AF79" s="108" t="e">
        <f t="shared" si="57"/>
        <v>#NAME?</v>
      </c>
      <c r="AG79" s="108" t="e">
        <f t="shared" si="58"/>
        <v>#NAME?</v>
      </c>
      <c r="AH79" s="81" t="str">
        <f t="shared" si="59"/>
        <v>virhe!</v>
      </c>
      <c r="AI79" s="81"/>
      <c r="AJ79" s="98">
        <f t="shared" si="38"/>
        <v>1026.8140172736735</v>
      </c>
      <c r="AK79" s="98">
        <f t="shared" si="38"/>
        <v>1808.6874265274942</v>
      </c>
      <c r="AL79" s="98">
        <f t="shared" si="38"/>
        <v>2409.3294228004129</v>
      </c>
      <c r="AM79" s="98">
        <f t="shared" si="38"/>
        <v>1465.4466025934048</v>
      </c>
      <c r="AN79" s="98">
        <f t="shared" si="38"/>
        <v>1417.3547613288065</v>
      </c>
      <c r="AO79" s="98">
        <f t="shared" si="38"/>
        <v>1385.0090833042743</v>
      </c>
      <c r="AP79" s="98">
        <f t="shared" si="38"/>
        <v>2249.8426729881276</v>
      </c>
      <c r="AQ79" s="98">
        <f t="shared" si="38"/>
        <v>1525.1327906178249</v>
      </c>
      <c r="AR79" s="98">
        <f t="shared" si="38"/>
        <v>797.00081243472687</v>
      </c>
      <c r="AS79" s="98">
        <f t="shared" si="38"/>
        <v>2190.646213843967</v>
      </c>
      <c r="AT79" s="98">
        <f t="shared" si="38"/>
        <v>1917.7544818345082</v>
      </c>
      <c r="AU79" s="98">
        <f t="shared" si="38"/>
        <v>2308.3866821455681</v>
      </c>
      <c r="AV79" s="98">
        <f t="shared" si="38"/>
        <v>2154.3919546143084</v>
      </c>
      <c r="AW79" s="98">
        <f t="shared" si="38"/>
        <v>1917.4199176768252</v>
      </c>
      <c r="AX79" s="98">
        <f t="shared" si="38"/>
        <v>1013.3425512685695</v>
      </c>
      <c r="AY79" s="98">
        <f t="shared" si="38"/>
        <v>2265.9089612824823</v>
      </c>
      <c r="AZ79" s="98">
        <f t="shared" si="38"/>
        <v>1355.1012206000657</v>
      </c>
      <c r="BA79" s="98">
        <f t="shared" si="38"/>
        <v>2327</v>
      </c>
      <c r="BB79" s="98">
        <f t="shared" si="38"/>
        <v>2171</v>
      </c>
      <c r="BC79" s="98">
        <f t="shared" si="38"/>
        <v>800</v>
      </c>
      <c r="BD79" s="98" t="e">
        <f t="shared" si="38"/>
        <v>#N/A</v>
      </c>
      <c r="BE79" s="98" t="e">
        <f t="shared" si="38"/>
        <v>#N/A</v>
      </c>
      <c r="BF79" s="98" t="e">
        <f t="shared" si="38"/>
        <v>#N/A</v>
      </c>
      <c r="BG79" s="98" t="e">
        <f t="shared" si="38"/>
        <v>#N/A</v>
      </c>
      <c r="BH79" s="98" t="e">
        <f t="shared" si="38"/>
        <v>#N/A</v>
      </c>
      <c r="BI79" s="98" t="e">
        <f t="shared" si="38"/>
        <v>#N/A</v>
      </c>
      <c r="BJ79" s="99">
        <f t="shared" si="39"/>
        <v>1725.2784786567522</v>
      </c>
    </row>
    <row r="80">
      <c r="A80" s="27"/>
      <c r="B80" s="109" t="s">
        <v>50</v>
      </c>
      <c r="C80" s="110" t="s">
        <v>32</v>
      </c>
      <c r="D80" s="110">
        <v>3</v>
      </c>
      <c r="E80" s="110" t="s">
        <v>50</v>
      </c>
      <c r="F80" s="101" t="s">
        <v>100</v>
      </c>
      <c r="G80" s="102">
        <v>45452</v>
      </c>
      <c r="H80" s="103"/>
      <c r="I80" s="103" t="b">
        <f t="shared" si="40"/>
        <v>1</v>
      </c>
      <c r="J80" s="103" t="b">
        <f>IF(IFERROR(MATCH(B80,'Osallistujat ja seuranta'!$C$4:$C$23,0),0)&gt;0,TRUE,FALSE)</f>
        <v>1</v>
      </c>
      <c r="K80" s="103" t="b">
        <f>IF(IFERROR(MATCH(C80,'Osallistujat ja seuranta'!$C$4:$C$23,0),0)&gt;0,TRUE,FALSE)</f>
        <v>1</v>
      </c>
      <c r="L80" s="103" t="b">
        <f t="shared" si="41"/>
        <v>1</v>
      </c>
      <c r="M80" s="103" t="b">
        <f t="shared" si="42"/>
        <v>1</v>
      </c>
      <c r="N80" s="103" t="b">
        <f t="shared" si="43"/>
        <v>1</v>
      </c>
      <c r="O80" s="104">
        <f t="shared" si="44"/>
        <v>1</v>
      </c>
      <c r="P80" s="105">
        <f t="shared" si="36"/>
        <v>2308.3866821455681</v>
      </c>
      <c r="Q80" s="105">
        <f t="shared" si="37"/>
        <v>1808.6874265274942</v>
      </c>
      <c r="R80" s="105">
        <f t="shared" si="45"/>
        <v>249.69925561807395</v>
      </c>
      <c r="S80" s="105">
        <f t="shared" si="46"/>
        <v>2058.6874265274942</v>
      </c>
      <c r="T80" s="104">
        <f t="shared" si="47"/>
        <v>1</v>
      </c>
      <c r="U80" s="104">
        <f t="shared" si="48"/>
        <v>-48.295332615200451</v>
      </c>
      <c r="V80" s="104">
        <f t="shared" si="49"/>
        <v>-49.867472380238652</v>
      </c>
      <c r="W80" s="106">
        <f t="shared" si="50"/>
        <v>0.82808843477413197</v>
      </c>
      <c r="X80" s="107">
        <f t="shared" si="51"/>
        <v>12.956860065999699</v>
      </c>
      <c r="Y80" s="107">
        <f t="shared" si="52"/>
        <v>0.12842070941659944</v>
      </c>
      <c r="Z80" s="107">
        <f>IF(O80=1,(X80*(T80-W80))*'Säännöt ja ohjeet'!$B$55+Y80,"")</f>
        <v>4.5832888981337039</v>
      </c>
      <c r="AA80" s="107">
        <f t="shared" si="53"/>
        <v>0</v>
      </c>
      <c r="AB80" s="107">
        <f t="shared" si="54"/>
        <v>0.17191156522586803</v>
      </c>
      <c r="AC80" s="107">
        <f t="shared" si="55"/>
        <v>24.892120465996019</v>
      </c>
      <c r="AD80" s="107">
        <f t="shared" si="56"/>
        <v>1.2287113499620537</v>
      </c>
      <c r="AE80" s="107">
        <f>IF(O80=1,(AC80*(AA80-AB80))*'Säännöt ja ohjeet'!$B$55+AD80,"")</f>
        <v>-7.3297754322384252</v>
      </c>
      <c r="AF80" s="108" t="e">
        <f t="shared" si="57"/>
        <v>#NAME?</v>
      </c>
      <c r="AG80" s="108" t="e">
        <f t="shared" si="58"/>
        <v>#NAME?</v>
      </c>
      <c r="AH80" s="81" t="str">
        <f t="shared" si="59"/>
        <v xml:space="preserve"> </v>
      </c>
      <c r="AI80" s="81"/>
      <c r="AJ80" s="98">
        <f t="shared" si="38"/>
        <v>1026.8140172736735</v>
      </c>
      <c r="AK80" s="98">
        <f t="shared" si="38"/>
        <v>1801.3576510952557</v>
      </c>
      <c r="AL80" s="98">
        <f t="shared" si="38"/>
        <v>2409.3294228004129</v>
      </c>
      <c r="AM80" s="98">
        <f t="shared" si="38"/>
        <v>1465.4466025934048</v>
      </c>
      <c r="AN80" s="98">
        <f t="shared" si="38"/>
        <v>1417.3547613288065</v>
      </c>
      <c r="AO80" s="98">
        <f t="shared" si="38"/>
        <v>1385.0090833042743</v>
      </c>
      <c r="AP80" s="98">
        <f t="shared" si="38"/>
        <v>2249.8426729881276</v>
      </c>
      <c r="AQ80" s="98">
        <f t="shared" si="38"/>
        <v>1525.1327906178249</v>
      </c>
      <c r="AR80" s="98">
        <f t="shared" si="38"/>
        <v>797.00081243472687</v>
      </c>
      <c r="AS80" s="98">
        <f t="shared" si="38"/>
        <v>2190.646213843967</v>
      </c>
      <c r="AT80" s="98">
        <f t="shared" si="38"/>
        <v>1917.7544818345082</v>
      </c>
      <c r="AU80" s="98">
        <f t="shared" si="38"/>
        <v>2312.9699710437017</v>
      </c>
      <c r="AV80" s="98">
        <f t="shared" si="38"/>
        <v>2154.3919546143084</v>
      </c>
      <c r="AW80" s="98">
        <f t="shared" si="38"/>
        <v>1917.4199176768252</v>
      </c>
      <c r="AX80" s="98">
        <f t="shared" si="38"/>
        <v>1013.3425512685695</v>
      </c>
      <c r="AY80" s="98">
        <f t="shared" si="38"/>
        <v>2265.9089612824823</v>
      </c>
      <c r="AZ80" s="98">
        <f t="shared" si="38"/>
        <v>1355.1012206000657</v>
      </c>
      <c r="BA80" s="98">
        <f t="shared" si="38"/>
        <v>2327</v>
      </c>
      <c r="BB80" s="98">
        <f t="shared" si="38"/>
        <v>2171</v>
      </c>
      <c r="BC80" s="98">
        <f t="shared" si="38"/>
        <v>800</v>
      </c>
      <c r="BD80" s="98" t="e">
        <f t="shared" si="38"/>
        <v>#N/A</v>
      </c>
      <c r="BE80" s="98" t="e">
        <f t="shared" si="38"/>
        <v>#N/A</v>
      </c>
      <c r="BF80" s="98" t="e">
        <f t="shared" si="38"/>
        <v>#N/A</v>
      </c>
      <c r="BG80" s="98" t="e">
        <f t="shared" si="38"/>
        <v>#N/A</v>
      </c>
      <c r="BH80" s="98" t="e">
        <f t="shared" si="38"/>
        <v>#N/A</v>
      </c>
      <c r="BI80" s="98" t="e">
        <f t="shared" si="38"/>
        <v>#N/A</v>
      </c>
      <c r="BJ80" s="99">
        <f t="shared" si="39"/>
        <v>1725.1411543300469</v>
      </c>
    </row>
    <row r="81">
      <c r="A81" s="27"/>
      <c r="B81" s="109" t="s">
        <v>50</v>
      </c>
      <c r="C81" s="110" t="s">
        <v>32</v>
      </c>
      <c r="D81" s="110">
        <v>3</v>
      </c>
      <c r="E81" s="110" t="s">
        <v>50</v>
      </c>
      <c r="F81" s="101" t="s">
        <v>100</v>
      </c>
      <c r="G81" s="102">
        <v>45452</v>
      </c>
      <c r="H81" s="103"/>
      <c r="I81" s="103" t="b">
        <f t="shared" si="40"/>
        <v>1</v>
      </c>
      <c r="J81" s="103" t="b">
        <f>IF(IFERROR(MATCH(B81,'Osallistujat ja seuranta'!$C$4:$C$23,0),0)&gt;0,TRUE,FALSE)</f>
        <v>1</v>
      </c>
      <c r="K81" s="103" t="b">
        <f>IF(IFERROR(MATCH(C81,'Osallistujat ja seuranta'!$C$4:$C$23,0),0)&gt;0,TRUE,FALSE)</f>
        <v>1</v>
      </c>
      <c r="L81" s="103" t="b">
        <f t="shared" si="41"/>
        <v>1</v>
      </c>
      <c r="M81" s="103" t="b">
        <f t="shared" si="42"/>
        <v>1</v>
      </c>
      <c r="N81" s="103" t="b">
        <f t="shared" si="43"/>
        <v>1</v>
      </c>
      <c r="O81" s="104">
        <f t="shared" si="44"/>
        <v>1</v>
      </c>
      <c r="P81" s="105">
        <f t="shared" si="36"/>
        <v>2312.9699710437017</v>
      </c>
      <c r="Q81" s="105">
        <f t="shared" si="37"/>
        <v>1801.3576510952557</v>
      </c>
      <c r="R81" s="105">
        <f t="shared" si="45"/>
        <v>261.61231994844593</v>
      </c>
      <c r="S81" s="105">
        <f t="shared" si="46"/>
        <v>2051.3576510952557</v>
      </c>
      <c r="T81" s="104">
        <f t="shared" si="47"/>
        <v>1</v>
      </c>
      <c r="U81" s="104">
        <f t="shared" si="48"/>
        <v>-48.262903244115932</v>
      </c>
      <c r="V81" s="104">
        <f t="shared" si="49"/>
        <v>-49.908684834144019</v>
      </c>
      <c r="W81" s="106">
        <f t="shared" si="50"/>
        <v>0.83832010490174569</v>
      </c>
      <c r="X81" s="107">
        <f t="shared" si="51"/>
        <v>12.861173351390093</v>
      </c>
      <c r="Y81" s="107">
        <f t="shared" si="52"/>
        <v>0.12307336386661569</v>
      </c>
      <c r="Z81" s="107">
        <f>IF(O81=1,(X81*(T81-W81))*'Säännöt ja ohjeet'!$B$55+Y81,"")</f>
        <v>4.281859680453044</v>
      </c>
      <c r="AA81" s="107">
        <f t="shared" si="53"/>
        <v>0</v>
      </c>
      <c r="AB81" s="107">
        <f t="shared" si="54"/>
        <v>0.16167989509825431</v>
      </c>
      <c r="AC81" s="107">
        <f t="shared" si="55"/>
        <v>25.088159855469307</v>
      </c>
      <c r="AD81" s="107">
        <f t="shared" si="56"/>
        <v>1.246998186183218</v>
      </c>
      <c r="AE81" s="107">
        <f>IF(O81=1,(AC81*(AA81-AB81))*'Säännöt ja ohjeet'!$B$55+AD81,"")</f>
        <v>-6.8655039210978082</v>
      </c>
      <c r="AF81" s="108" t="e">
        <f t="shared" si="57"/>
        <v>#NAME?</v>
      </c>
      <c r="AG81" s="108" t="e">
        <f t="shared" si="58"/>
        <v>#NAME?</v>
      </c>
      <c r="AH81" s="81" t="str">
        <f t="shared" si="59"/>
        <v xml:space="preserve"> </v>
      </c>
      <c r="AI81" s="81"/>
      <c r="AJ81" s="98">
        <f t="shared" si="38"/>
        <v>1026.8140172736735</v>
      </c>
      <c r="AK81" s="98">
        <f t="shared" si="38"/>
        <v>1794.4921471741579</v>
      </c>
      <c r="AL81" s="98">
        <f t="shared" si="38"/>
        <v>2409.3294228004129</v>
      </c>
      <c r="AM81" s="98">
        <f t="shared" si="38"/>
        <v>1465.4466025934048</v>
      </c>
      <c r="AN81" s="98">
        <f t="shared" si="38"/>
        <v>1417.3547613288065</v>
      </c>
      <c r="AO81" s="98">
        <f t="shared" si="38"/>
        <v>1385.0090833042743</v>
      </c>
      <c r="AP81" s="98">
        <f t="shared" si="38"/>
        <v>2249.8426729881276</v>
      </c>
      <c r="AQ81" s="98">
        <f t="shared" si="38"/>
        <v>1525.1327906178249</v>
      </c>
      <c r="AR81" s="98">
        <f t="shared" si="38"/>
        <v>797.00081243472687</v>
      </c>
      <c r="AS81" s="98">
        <f t="shared" si="38"/>
        <v>2190.646213843967</v>
      </c>
      <c r="AT81" s="98">
        <f t="shared" si="38"/>
        <v>1917.7544818345082</v>
      </c>
      <c r="AU81" s="98">
        <f t="shared" si="38"/>
        <v>2317.2518307241548</v>
      </c>
      <c r="AV81" s="98">
        <f t="shared" si="38"/>
        <v>2154.3919546143084</v>
      </c>
      <c r="AW81" s="98">
        <f t="shared" si="38"/>
        <v>1917.4199176768252</v>
      </c>
      <c r="AX81" s="98">
        <f t="shared" si="38"/>
        <v>1013.3425512685695</v>
      </c>
      <c r="AY81" s="98">
        <f t="shared" si="38"/>
        <v>2265.9089612824823</v>
      </c>
      <c r="AZ81" s="98">
        <f t="shared" si="38"/>
        <v>1355.1012206000657</v>
      </c>
      <c r="BA81" s="98">
        <f t="shared" si="38"/>
        <v>2327</v>
      </c>
      <c r="BB81" s="98">
        <f t="shared" si="38"/>
        <v>2171</v>
      </c>
      <c r="BC81" s="98">
        <f t="shared" si="38"/>
        <v>800</v>
      </c>
      <c r="BD81" s="98" t="e">
        <f t="shared" si="38"/>
        <v>#N/A</v>
      </c>
      <c r="BE81" s="98" t="e">
        <f t="shared" si="38"/>
        <v>#N/A</v>
      </c>
      <c r="BF81" s="98" t="e">
        <f t="shared" si="38"/>
        <v>#N/A</v>
      </c>
      <c r="BG81" s="98" t="e">
        <f t="shared" si="38"/>
        <v>#N/A</v>
      </c>
      <c r="BH81" s="98" t="e">
        <f t="shared" si="38"/>
        <v>#N/A</v>
      </c>
      <c r="BI81" s="98" t="e">
        <f t="shared" si="38"/>
        <v>#N/A</v>
      </c>
      <c r="BJ81" s="99">
        <f t="shared" si="39"/>
        <v>1725.0119721180149</v>
      </c>
    </row>
    <row r="82">
      <c r="A82" s="27"/>
      <c r="B82" s="109" t="s">
        <v>32</v>
      </c>
      <c r="C82" s="110" t="s">
        <v>38</v>
      </c>
      <c r="D82" s="110">
        <v>3</v>
      </c>
      <c r="E82" s="110" t="s">
        <v>32</v>
      </c>
      <c r="F82" s="101" t="s">
        <v>100</v>
      </c>
      <c r="G82" s="102">
        <v>45455</v>
      </c>
      <c r="H82" s="103"/>
      <c r="I82" s="103" t="b">
        <f t="shared" si="40"/>
        <v>1</v>
      </c>
      <c r="J82" s="103" t="b">
        <f>IF(IFERROR(MATCH(B82,'Osallistujat ja seuranta'!$C$4:$C$23,0),0)&gt;0,TRUE,FALSE)</f>
        <v>1</v>
      </c>
      <c r="K82" s="103" t="b">
        <f>IF(IFERROR(MATCH(C82,'Osallistujat ja seuranta'!$C$4:$C$23,0),0)&gt;0,TRUE,FALSE)</f>
        <v>1</v>
      </c>
      <c r="L82" s="103" t="b">
        <f t="shared" si="41"/>
        <v>1</v>
      </c>
      <c r="M82" s="103" t="b">
        <f t="shared" si="42"/>
        <v>1</v>
      </c>
      <c r="N82" s="103" t="b">
        <f t="shared" si="43"/>
        <v>1</v>
      </c>
      <c r="O82" s="104">
        <f t="shared" si="44"/>
        <v>1</v>
      </c>
      <c r="P82" s="105">
        <f t="shared" si="36"/>
        <v>1794.4921471741579</v>
      </c>
      <c r="Q82" s="105">
        <f t="shared" si="37"/>
        <v>1385.0090833042743</v>
      </c>
      <c r="R82" s="105">
        <f t="shared" si="45"/>
        <v>159.48306386988361</v>
      </c>
      <c r="S82" s="105">
        <f t="shared" si="46"/>
        <v>1635.0090833042743</v>
      </c>
      <c r="T82" s="104">
        <f t="shared" si="47"/>
        <v>1</v>
      </c>
      <c r="U82" s="104">
        <f t="shared" si="48"/>
        <v>-51.218198947998204</v>
      </c>
      <c r="V82" s="104">
        <f t="shared" si="49"/>
        <v>-51.923024628731625</v>
      </c>
      <c r="W82" s="106">
        <f t="shared" si="50"/>
        <v>0.66925681797509562</v>
      </c>
      <c r="X82" s="107">
        <f t="shared" si="51"/>
        <v>25.272304590668249</v>
      </c>
      <c r="Y82" s="107">
        <f t="shared" si="52"/>
        <v>1.2641297113167316</v>
      </c>
      <c r="Z82" s="107">
        <f>IF(O82=1,(X82*(T82-W82))*'Säännöt ja ohjeet'!$B$55+Y82,"")</f>
        <v>17.981414586157161</v>
      </c>
      <c r="AA82" s="107">
        <f t="shared" si="53"/>
        <v>0</v>
      </c>
      <c r="AB82" s="107">
        <f t="shared" si="54"/>
        <v>0.33074318202490438</v>
      </c>
      <c r="AC82" s="107">
        <f t="shared" si="55"/>
        <v>37.13802089854655</v>
      </c>
      <c r="AD82" s="107">
        <f t="shared" si="56"/>
        <v>2.2874794486582708</v>
      </c>
      <c r="AE82" s="107">
        <f>IF(O82=1,(AC82*(AA82-AB82))*'Säännöt ja ohjeet'!$B$55+AD82,"")</f>
        <v>-22.278814963527097</v>
      </c>
      <c r="AF82" s="108" t="e">
        <f t="shared" si="57"/>
        <v>#NAME?</v>
      </c>
      <c r="AG82" s="108" t="e">
        <f t="shared" si="58"/>
        <v>#NAME?</v>
      </c>
      <c r="AH82" s="81" t="str">
        <f t="shared" si="59"/>
        <v xml:space="preserve"> </v>
      </c>
      <c r="AI82" s="81"/>
      <c r="AJ82" s="98">
        <f t="shared" si="38"/>
        <v>1026.8140172736735</v>
      </c>
      <c r="AK82" s="98">
        <f t="shared" si="38"/>
        <v>1812.4735617603151</v>
      </c>
      <c r="AL82" s="98">
        <f t="shared" si="38"/>
        <v>2409.3294228004129</v>
      </c>
      <c r="AM82" s="98">
        <f t="shared" si="38"/>
        <v>1465.4466025934048</v>
      </c>
      <c r="AN82" s="98">
        <f t="shared" si="38"/>
        <v>1417.3547613288065</v>
      </c>
      <c r="AO82" s="98">
        <f t="shared" si="38"/>
        <v>1362.7302683407472</v>
      </c>
      <c r="AP82" s="98">
        <f t="shared" si="38"/>
        <v>2249.8426729881276</v>
      </c>
      <c r="AQ82" s="98">
        <f t="shared" si="38"/>
        <v>1525.1327906178249</v>
      </c>
      <c r="AR82" s="98">
        <f t="shared" si="38"/>
        <v>797.00081243472687</v>
      </c>
      <c r="AS82" s="98">
        <f t="shared" si="38"/>
        <v>2190.646213843967</v>
      </c>
      <c r="AT82" s="98">
        <f t="shared" si="38"/>
        <v>1917.7544818345082</v>
      </c>
      <c r="AU82" s="98">
        <f t="shared" si="38"/>
        <v>2317.2518307241548</v>
      </c>
      <c r="AV82" s="98">
        <f t="shared" si="38"/>
        <v>2154.3919546143084</v>
      </c>
      <c r="AW82" s="98">
        <f t="shared" si="38"/>
        <v>1917.4199176768252</v>
      </c>
      <c r="AX82" s="98">
        <f t="shared" si="38"/>
        <v>1013.3425512685695</v>
      </c>
      <c r="AY82" s="98">
        <f t="shared" si="38"/>
        <v>2265.9089612824823</v>
      </c>
      <c r="AZ82" s="98">
        <f t="shared" si="38"/>
        <v>1355.1012206000657</v>
      </c>
      <c r="BA82" s="98">
        <f t="shared" si="38"/>
        <v>2327</v>
      </c>
      <c r="BB82" s="98">
        <f t="shared" si="38"/>
        <v>2171</v>
      </c>
      <c r="BC82" s="98">
        <f t="shared" si="38"/>
        <v>800</v>
      </c>
      <c r="BD82" s="98" t="e">
        <f t="shared" si="38"/>
        <v>#N/A</v>
      </c>
      <c r="BE82" s="98" t="e">
        <f t="shared" si="38"/>
        <v>#N/A</v>
      </c>
      <c r="BF82" s="98" t="e">
        <f t="shared" si="38"/>
        <v>#N/A</v>
      </c>
      <c r="BG82" s="98" t="e">
        <f t="shared" si="38"/>
        <v>#N/A</v>
      </c>
      <c r="BH82" s="98" t="e">
        <f t="shared" si="38"/>
        <v>#N/A</v>
      </c>
      <c r="BI82" s="98" t="e">
        <f t="shared" si="38"/>
        <v>#N/A</v>
      </c>
      <c r="BJ82" s="99">
        <f t="shared" si="39"/>
        <v>1724.7971020991463</v>
      </c>
    </row>
    <row r="83">
      <c r="A83" s="27"/>
      <c r="B83" s="109" t="s">
        <v>32</v>
      </c>
      <c r="C83" s="110" t="s">
        <v>38</v>
      </c>
      <c r="D83" s="110">
        <v>3</v>
      </c>
      <c r="E83" s="110" t="s">
        <v>32</v>
      </c>
      <c r="F83" s="101" t="s">
        <v>100</v>
      </c>
      <c r="G83" s="102">
        <v>45455</v>
      </c>
      <c r="H83" s="103"/>
      <c r="I83" s="103" t="b">
        <f t="shared" si="40"/>
        <v>1</v>
      </c>
      <c r="J83" s="103" t="b">
        <f>IF(IFERROR(MATCH(B83,'Osallistujat ja seuranta'!$C$4:$C$23,0),0)&gt;0,TRUE,FALSE)</f>
        <v>1</v>
      </c>
      <c r="K83" s="103" t="b">
        <f>IF(IFERROR(MATCH(C83,'Osallistujat ja seuranta'!$C$4:$C$23,0),0)&gt;0,TRUE,FALSE)</f>
        <v>1</v>
      </c>
      <c r="L83" s="103" t="b">
        <f t="shared" si="41"/>
        <v>1</v>
      </c>
      <c r="M83" s="103" t="b">
        <f t="shared" si="42"/>
        <v>1</v>
      </c>
      <c r="N83" s="103" t="b">
        <f t="shared" si="43"/>
        <v>1</v>
      </c>
      <c r="O83" s="104">
        <f t="shared" si="44"/>
        <v>1</v>
      </c>
      <c r="P83" s="105">
        <f t="shared" si="36"/>
        <v>1812.4735617603151</v>
      </c>
      <c r="Q83" s="105">
        <f t="shared" si="37"/>
        <v>1362.7302683407472</v>
      </c>
      <c r="R83" s="105">
        <f t="shared" si="45"/>
        <v>199.74329341956786</v>
      </c>
      <c r="S83" s="105">
        <f t="shared" si="46"/>
        <v>1612.7302683407472</v>
      </c>
      <c r="T83" s="104">
        <f t="shared" si="47"/>
        <v>1</v>
      </c>
      <c r="U83" s="104">
        <f t="shared" si="48"/>
        <v>-51.134089376078428</v>
      </c>
      <c r="V83" s="104">
        <f t="shared" si="49"/>
        <v>-52.016068706859436</v>
      </c>
      <c r="W83" s="106">
        <f t="shared" si="50"/>
        <v>0.70723221908673151</v>
      </c>
      <c r="X83" s="107">
        <f t="shared" si="51"/>
        <v>24.791083963111106</v>
      </c>
      <c r="Y83" s="107">
        <f t="shared" si="52"/>
        <v>1.2192668240866051</v>
      </c>
      <c r="Z83" s="107">
        <f>IF(O83=1,(X83*(T83-W83))*'Säännöt ja ohjeet'!$B$55+Y83,"")</f>
        <v>15.735328100715718</v>
      </c>
      <c r="AA83" s="107">
        <f t="shared" si="53"/>
        <v>0</v>
      </c>
      <c r="AB83" s="107">
        <f t="shared" si="54"/>
        <v>0.29276778091326849</v>
      </c>
      <c r="AC83" s="107">
        <f t="shared" si="55"/>
        <v>37.831726012696052</v>
      </c>
      <c r="AD83" s="107">
        <f t="shared" si="56"/>
        <v>2.3431759617858163</v>
      </c>
      <c r="AE83" s="107">
        <f>IF(O83=1,(AC83*(AA83-AB83))*'Säännöt ja ohjeet'!$B$55+AD83,"")</f>
        <v>-19.808644983925777</v>
      </c>
      <c r="AF83" s="108" t="e">
        <f t="shared" si="57"/>
        <v>#NAME?</v>
      </c>
      <c r="AG83" s="108" t="e">
        <f t="shared" si="58"/>
        <v>#NAME?</v>
      </c>
      <c r="AH83" s="81" t="str">
        <f t="shared" si="59"/>
        <v xml:space="preserve"> </v>
      </c>
      <c r="AI83" s="81"/>
      <c r="AJ83" s="98">
        <f t="shared" si="38"/>
        <v>1026.8140172736735</v>
      </c>
      <c r="AK83" s="98">
        <f t="shared" si="38"/>
        <v>1828.2088898610307</v>
      </c>
      <c r="AL83" s="98">
        <f t="shared" si="38"/>
        <v>2409.3294228004129</v>
      </c>
      <c r="AM83" s="98">
        <f t="shared" si="38"/>
        <v>1465.4466025934048</v>
      </c>
      <c r="AN83" s="98">
        <f t="shared" si="38"/>
        <v>1417.3547613288065</v>
      </c>
      <c r="AO83" s="98">
        <f t="shared" si="38"/>
        <v>1342.9216233568213</v>
      </c>
      <c r="AP83" s="98">
        <f t="shared" si="38"/>
        <v>2249.8426729881276</v>
      </c>
      <c r="AQ83" s="98">
        <f t="shared" si="38"/>
        <v>1525.1327906178249</v>
      </c>
      <c r="AR83" s="98">
        <f t="shared" si="38"/>
        <v>797.00081243472687</v>
      </c>
      <c r="AS83" s="98">
        <f t="shared" si="38"/>
        <v>2190.646213843967</v>
      </c>
      <c r="AT83" s="98">
        <f t="shared" si="38"/>
        <v>1917.7544818345082</v>
      </c>
      <c r="AU83" s="98">
        <f t="shared" si="38"/>
        <v>2317.2518307241548</v>
      </c>
      <c r="AV83" s="98">
        <f t="shared" si="38"/>
        <v>2154.3919546143084</v>
      </c>
      <c r="AW83" s="98">
        <f t="shared" si="38"/>
        <v>1917.4199176768252</v>
      </c>
      <c r="AX83" s="98">
        <f t="shared" si="38"/>
        <v>1013.3425512685695</v>
      </c>
      <c r="AY83" s="98">
        <f t="shared" si="38"/>
        <v>2265.9089612824823</v>
      </c>
      <c r="AZ83" s="98">
        <f t="shared" si="38"/>
        <v>1355.1012206000657</v>
      </c>
      <c r="BA83" s="98">
        <f t="shared" si="38"/>
        <v>2327</v>
      </c>
      <c r="BB83" s="98">
        <f t="shared" si="38"/>
        <v>2171</v>
      </c>
      <c r="BC83" s="98">
        <f t="shared" si="38"/>
        <v>800</v>
      </c>
      <c r="BD83" s="98" t="e">
        <f t="shared" si="38"/>
        <v>#N/A</v>
      </c>
      <c r="BE83" s="98" t="e">
        <f t="shared" si="38"/>
        <v>#N/A</v>
      </c>
      <c r="BF83" s="98" t="e">
        <f t="shared" si="38"/>
        <v>#N/A</v>
      </c>
      <c r="BG83" s="98" t="e">
        <f t="shared" si="38"/>
        <v>#N/A</v>
      </c>
      <c r="BH83" s="98" t="e">
        <f t="shared" si="38"/>
        <v>#N/A</v>
      </c>
      <c r="BI83" s="98" t="e">
        <f t="shared" si="38"/>
        <v>#N/A</v>
      </c>
      <c r="BJ83" s="99">
        <f t="shared" si="39"/>
        <v>1724.5934362549858</v>
      </c>
    </row>
    <row r="84">
      <c r="A84" s="27"/>
      <c r="B84" s="109" t="s">
        <v>9</v>
      </c>
      <c r="C84" s="110" t="s">
        <v>30</v>
      </c>
      <c r="D84" s="110">
        <v>0</v>
      </c>
      <c r="E84" s="110" t="s">
        <v>9</v>
      </c>
      <c r="F84" s="101" t="s">
        <v>100</v>
      </c>
      <c r="G84" s="102">
        <v>45459</v>
      </c>
      <c r="H84" s="103"/>
      <c r="I84" s="103" t="b">
        <f t="shared" si="40"/>
        <v>1</v>
      </c>
      <c r="J84" s="103" t="b">
        <f>IF(IFERROR(MATCH(B84,'Osallistujat ja seuranta'!$C$4:$C$23,0),0)&gt;0,TRUE,FALSE)</f>
        <v>1</v>
      </c>
      <c r="K84" s="103" t="b">
        <f>IF(IFERROR(MATCH(C84,'Osallistujat ja seuranta'!$C$4:$C$23,0),0)&gt;0,TRUE,FALSE)</f>
        <v>1</v>
      </c>
      <c r="L84" s="103" t="b">
        <f t="shared" si="41"/>
        <v>1</v>
      </c>
      <c r="M84" s="103" t="b">
        <f t="shared" si="42"/>
        <v>1</v>
      </c>
      <c r="N84" s="103" t="b">
        <f t="shared" si="43"/>
        <v>1</v>
      </c>
      <c r="O84" s="104">
        <f t="shared" si="44"/>
        <v>1</v>
      </c>
      <c r="P84" s="105">
        <f t="shared" si="36"/>
        <v>1417.3547613288065</v>
      </c>
      <c r="Q84" s="105">
        <f t="shared" si="37"/>
        <v>1026.8140172736735</v>
      </c>
      <c r="R84" s="105">
        <f t="shared" si="45"/>
        <v>390.54074405513302</v>
      </c>
      <c r="S84" s="105">
        <f t="shared" si="46"/>
        <v>1026.8140172736735</v>
      </c>
      <c r="T84" s="104">
        <f t="shared" si="47"/>
        <v>1</v>
      </c>
      <c r="U84" s="104">
        <f t="shared" si="48"/>
        <v>-52.783031761001887</v>
      </c>
      <c r="V84" s="104">
        <f t="shared" si="49"/>
        <v>-54.102563501602923</v>
      </c>
      <c r="W84" s="106">
        <f t="shared" si="50"/>
        <v>0.78910378981138019</v>
      </c>
      <c r="X84" s="107">
        <f t="shared" si="51"/>
        <v>36.139454373325698</v>
      </c>
      <c r="Y84" s="107">
        <f t="shared" si="52"/>
        <v>2.2066163283481499</v>
      </c>
      <c r="Z84" s="107">
        <f>IF(O84=1,(X84*(T84-W84))*'Säännöt ja ohjeet'!$B$55+Y84,"")</f>
        <v>17.449964259586014</v>
      </c>
      <c r="AA84" s="107">
        <f t="shared" si="53"/>
        <v>0</v>
      </c>
      <c r="AB84" s="107">
        <f t="shared" si="54"/>
        <v>0.21089621018861981</v>
      </c>
      <c r="AC84" s="107">
        <f t="shared" si="55"/>
        <v>48.861630809423502</v>
      </c>
      <c r="AD84" s="107">
        <f t="shared" si="56"/>
        <v>3.1829649813239018</v>
      </c>
      <c r="AE84" s="107">
        <f>IF(O84=1,(AC84*(AA84-AB84))*'Säännöt ja ohjeet'!$B$55+AD84,"")</f>
        <v>-17.426500541361939</v>
      </c>
      <c r="AF84" s="108" t="e">
        <f t="shared" si="57"/>
        <v>#NAME?</v>
      </c>
      <c r="AG84" s="108" t="e">
        <f t="shared" si="58"/>
        <v>#NAME?</v>
      </c>
      <c r="AH84" s="81" t="str">
        <f t="shared" si="59"/>
        <v xml:space="preserve"> </v>
      </c>
      <c r="AI84" s="81"/>
      <c r="AJ84" s="98">
        <f t="shared" si="38"/>
        <v>1009.3875167323115</v>
      </c>
      <c r="AK84" s="98">
        <f t="shared" si="38"/>
        <v>1828.2088898610307</v>
      </c>
      <c r="AL84" s="98">
        <f t="shared" si="38"/>
        <v>2409.3294228004129</v>
      </c>
      <c r="AM84" s="98">
        <f t="shared" si="38"/>
        <v>1465.4466025934048</v>
      </c>
      <c r="AN84" s="98">
        <f t="shared" si="38"/>
        <v>1434.8047255883926</v>
      </c>
      <c r="AO84" s="98">
        <f t="shared" si="38"/>
        <v>1342.9216233568213</v>
      </c>
      <c r="AP84" s="98">
        <f t="shared" si="38"/>
        <v>2249.8426729881276</v>
      </c>
      <c r="AQ84" s="98">
        <f t="shared" si="38"/>
        <v>1525.1327906178249</v>
      </c>
      <c r="AR84" s="98">
        <f t="shared" si="38"/>
        <v>797.00081243472687</v>
      </c>
      <c r="AS84" s="98">
        <f t="shared" si="38"/>
        <v>2190.646213843967</v>
      </c>
      <c r="AT84" s="98">
        <f t="shared" si="38"/>
        <v>1917.7544818345082</v>
      </c>
      <c r="AU84" s="98">
        <f t="shared" si="38"/>
        <v>2317.2518307241548</v>
      </c>
      <c r="AV84" s="98">
        <f t="shared" si="38"/>
        <v>2154.3919546143084</v>
      </c>
      <c r="AW84" s="98">
        <f t="shared" si="38"/>
        <v>1917.4199176768252</v>
      </c>
      <c r="AX84" s="98">
        <f t="shared" si="38"/>
        <v>1013.3425512685695</v>
      </c>
      <c r="AY84" s="98">
        <f t="shared" si="38"/>
        <v>2265.9089612824823</v>
      </c>
      <c r="AZ84" s="98">
        <f t="shared" si="38"/>
        <v>1355.1012206000657</v>
      </c>
      <c r="BA84" s="98">
        <f t="shared" si="38"/>
        <v>2327</v>
      </c>
      <c r="BB84" s="98">
        <f t="shared" si="38"/>
        <v>2171</v>
      </c>
      <c r="BC84" s="98">
        <f t="shared" si="38"/>
        <v>800</v>
      </c>
      <c r="BD84" s="98" t="e">
        <f t="shared" si="38"/>
        <v>#N/A</v>
      </c>
      <c r="BE84" s="98" t="e">
        <f t="shared" si="38"/>
        <v>#N/A</v>
      </c>
      <c r="BF84" s="98" t="e">
        <f t="shared" si="38"/>
        <v>#N/A</v>
      </c>
      <c r="BG84" s="98" t="e">
        <f t="shared" si="38"/>
        <v>#N/A</v>
      </c>
      <c r="BH84" s="98" t="e">
        <f t="shared" si="38"/>
        <v>#N/A</v>
      </c>
      <c r="BI84" s="98" t="e">
        <f t="shared" si="38"/>
        <v>#N/A</v>
      </c>
      <c r="BJ84" s="99">
        <f t="shared" si="39"/>
        <v>1724.5946094408966</v>
      </c>
    </row>
    <row r="85">
      <c r="A85" s="27"/>
      <c r="B85" s="109" t="s">
        <v>42</v>
      </c>
      <c r="C85" s="110" t="s">
        <v>9</v>
      </c>
      <c r="D85" s="110">
        <v>3</v>
      </c>
      <c r="E85" s="110" t="s">
        <v>42</v>
      </c>
      <c r="F85" s="101" t="s">
        <v>100</v>
      </c>
      <c r="G85" s="102">
        <v>45459</v>
      </c>
      <c r="H85" s="103"/>
      <c r="I85" s="103" t="b">
        <f t="shared" si="40"/>
        <v>1</v>
      </c>
      <c r="J85" s="103" t="b">
        <f>IF(IFERROR(MATCH(B85,'Osallistujat ja seuranta'!$C$4:$C$23,0),0)&gt;0,TRUE,FALSE)</f>
        <v>1</v>
      </c>
      <c r="K85" s="103" t="b">
        <f>IF(IFERROR(MATCH(C85,'Osallistujat ja seuranta'!$C$4:$C$23,0),0)&gt;0,TRUE,FALSE)</f>
        <v>1</v>
      </c>
      <c r="L85" s="103" t="b">
        <f t="shared" si="41"/>
        <v>1</v>
      </c>
      <c r="M85" s="103" t="b">
        <f t="shared" si="42"/>
        <v>1</v>
      </c>
      <c r="N85" s="103" t="b">
        <f t="shared" si="43"/>
        <v>1</v>
      </c>
      <c r="O85" s="104">
        <f t="shared" si="44"/>
        <v>1</v>
      </c>
      <c r="P85" s="105">
        <f t="shared" si="36"/>
        <v>1525.1327906178249</v>
      </c>
      <c r="Q85" s="105">
        <f t="shared" si="37"/>
        <v>1434.8047255883926</v>
      </c>
      <c r="R85" s="105">
        <f t="shared" si="45"/>
        <v>-159.67193497056769</v>
      </c>
      <c r="S85" s="105">
        <f t="shared" si="46"/>
        <v>1684.8047255883926</v>
      </c>
      <c r="T85" s="104">
        <f t="shared" si="47"/>
        <v>1</v>
      </c>
      <c r="U85" s="104">
        <f t="shared" si="48"/>
        <v>-52.370366212467182</v>
      </c>
      <c r="V85" s="104">
        <f t="shared" si="49"/>
        <v>-51.710477989070178</v>
      </c>
      <c r="W85" s="106">
        <f t="shared" si="50"/>
        <v>0.34076472105895034</v>
      </c>
      <c r="X85" s="107">
        <f t="shared" si="51"/>
        <v>32.886480080685665</v>
      </c>
      <c r="Y85" s="107">
        <f t="shared" si="52"/>
        <v>1.9371804545560987</v>
      </c>
      <c r="Z85" s="107">
        <f>IF(O85=1,(X85*(T85-W85))*'Säännöt ja ohjeet'!$B$55+Y85,"")</f>
        <v>45.297036193316274</v>
      </c>
      <c r="AA85" s="107">
        <f t="shared" si="53"/>
        <v>0</v>
      </c>
      <c r="AB85" s="107">
        <f t="shared" si="54"/>
        <v>0.65923527894104961</v>
      </c>
      <c r="AC85" s="107">
        <f t="shared" si="55"/>
        <v>35.604992390827967</v>
      </c>
      <c r="AD85" s="107">
        <f t="shared" si="56"/>
        <v>2.1629922053849229</v>
      </c>
      <c r="AE85" s="107">
        <f>IF(O85=1,(AC85*(AA85-AB85))*'Säännöt ja ohjeet'!$B$55+AD85,"")</f>
        <v>-44.781141975537921</v>
      </c>
      <c r="AF85" s="108" t="e">
        <f t="shared" si="57"/>
        <v>#NAME?</v>
      </c>
      <c r="AG85" s="108" t="e">
        <f t="shared" si="58"/>
        <v>#NAME?</v>
      </c>
      <c r="AH85" s="81" t="str">
        <f t="shared" si="59"/>
        <v xml:space="preserve"> </v>
      </c>
      <c r="AI85" s="81"/>
      <c r="AJ85" s="98">
        <f t="shared" si="38"/>
        <v>1009.3875167323115</v>
      </c>
      <c r="AK85" s="98">
        <f t="shared" si="38"/>
        <v>1828.2088898610307</v>
      </c>
      <c r="AL85" s="98">
        <f t="shared" si="38"/>
        <v>2409.3294228004129</v>
      </c>
      <c r="AM85" s="98">
        <f t="shared" si="38"/>
        <v>1465.4466025934048</v>
      </c>
      <c r="AN85" s="98">
        <f t="shared" si="38"/>
        <v>1390.0235836128547</v>
      </c>
      <c r="AO85" s="98">
        <f t="shared" si="38"/>
        <v>1342.9216233568213</v>
      </c>
      <c r="AP85" s="98">
        <f t="shared" si="38"/>
        <v>2249.8426729881276</v>
      </c>
      <c r="AQ85" s="98">
        <f t="shared" si="38"/>
        <v>1570.4298268111411</v>
      </c>
      <c r="AR85" s="98">
        <f t="shared" si="38"/>
        <v>797.00081243472687</v>
      </c>
      <c r="AS85" s="98">
        <f t="shared" si="38"/>
        <v>2190.646213843967</v>
      </c>
      <c r="AT85" s="98">
        <f t="shared" si="38"/>
        <v>1917.7544818345082</v>
      </c>
      <c r="AU85" s="98">
        <f t="shared" si="38"/>
        <v>2317.2518307241548</v>
      </c>
      <c r="AV85" s="98">
        <f t="shared" si="38"/>
        <v>2154.3919546143084</v>
      </c>
      <c r="AW85" s="98">
        <f t="shared" si="38"/>
        <v>1917.4199176768252</v>
      </c>
      <c r="AX85" s="98">
        <f t="shared" si="38"/>
        <v>1013.3425512685695</v>
      </c>
      <c r="AY85" s="98">
        <f t="shared" si="38"/>
        <v>2265.9089612824823</v>
      </c>
      <c r="AZ85" s="98">
        <f t="shared" si="38"/>
        <v>1355.1012206000657</v>
      </c>
      <c r="BA85" s="98">
        <f t="shared" si="38"/>
        <v>2327</v>
      </c>
      <c r="BB85" s="98">
        <f t="shared" si="38"/>
        <v>2171</v>
      </c>
      <c r="BC85" s="98">
        <f t="shared" si="38"/>
        <v>800</v>
      </c>
      <c r="BD85" s="98" t="e">
        <f t="shared" si="38"/>
        <v>#N/A</v>
      </c>
      <c r="BE85" s="98" t="e">
        <f t="shared" si="38"/>
        <v>#N/A</v>
      </c>
      <c r="BF85" s="98" t="e">
        <f t="shared" si="38"/>
        <v>#N/A</v>
      </c>
      <c r="BG85" s="98" t="e">
        <f t="shared" si="38"/>
        <v>#N/A</v>
      </c>
      <c r="BH85" s="98" t="e">
        <f t="shared" si="38"/>
        <v>#N/A</v>
      </c>
      <c r="BI85" s="98" t="e">
        <f t="shared" si="38"/>
        <v>#N/A</v>
      </c>
      <c r="BJ85" s="99">
        <f t="shared" si="39"/>
        <v>1724.6204041517856</v>
      </c>
    </row>
    <row r="86">
      <c r="A86" s="27"/>
      <c r="B86" s="109" t="s">
        <v>32</v>
      </c>
      <c r="C86" s="110" t="s">
        <v>9</v>
      </c>
      <c r="D86" s="110">
        <v>3</v>
      </c>
      <c r="E86" s="110" t="s">
        <v>9</v>
      </c>
      <c r="F86" s="101" t="s">
        <v>100</v>
      </c>
      <c r="G86" s="102">
        <v>45462</v>
      </c>
      <c r="H86" s="103"/>
      <c r="I86" s="103" t="b">
        <f t="shared" si="40"/>
        <v>1</v>
      </c>
      <c r="J86" s="103" t="b">
        <f>IF(IFERROR(MATCH(B86,'Osallistujat ja seuranta'!$C$4:$C$23,0),0)&gt;0,TRUE,FALSE)</f>
        <v>1</v>
      </c>
      <c r="K86" s="103" t="b">
        <f>IF(IFERROR(MATCH(C86,'Osallistujat ja seuranta'!$C$4:$C$23,0),0)&gt;0,TRUE,FALSE)</f>
        <v>1</v>
      </c>
      <c r="L86" s="103" t="b">
        <f t="shared" si="41"/>
        <v>1</v>
      </c>
      <c r="M86" s="103" t="b">
        <f t="shared" si="42"/>
        <v>1</v>
      </c>
      <c r="N86" s="103" t="b">
        <f t="shared" si="43"/>
        <v>1</v>
      </c>
      <c r="O86" s="104">
        <f t="shared" si="44"/>
        <v>1</v>
      </c>
      <c r="P86" s="105">
        <f t="shared" si="36"/>
        <v>1828.2088898610307</v>
      </c>
      <c r="Q86" s="105">
        <f t="shared" si="37"/>
        <v>1390.0235836128547</v>
      </c>
      <c r="R86" s="105">
        <f t="shared" si="45"/>
        <v>188.18530624817595</v>
      </c>
      <c r="S86" s="105">
        <f t="shared" si="46"/>
        <v>1640.0235836128547</v>
      </c>
      <c r="T86" s="104">
        <f t="shared" si="47"/>
        <v>0</v>
      </c>
      <c r="U86" s="104">
        <f t="shared" si="48"/>
        <v>-51.059647662420751</v>
      </c>
      <c r="V86" s="104">
        <f t="shared" si="49"/>
        <v>-51.90191071977781</v>
      </c>
      <c r="W86" s="106">
        <f t="shared" si="50"/>
        <v>0.69894162786036174</v>
      </c>
      <c r="X86" s="107">
        <f t="shared" si="51"/>
        <v>24.372825973525682</v>
      </c>
      <c r="Y86" s="107">
        <f t="shared" si="52"/>
        <v>1.1800263437795524</v>
      </c>
      <c r="Z86" s="107">
        <f>IF(O86=1,(X86*(T86-W86))*'Säännöt ja ohjeet'!$B$55+Y86,"")</f>
        <v>-32.890338979207137</v>
      </c>
      <c r="AA86" s="107">
        <f t="shared" si="53"/>
        <v>1</v>
      </c>
      <c r="AB86" s="107">
        <f t="shared" si="54"/>
        <v>0.30105837213963826</v>
      </c>
      <c r="AC86" s="107">
        <f t="shared" si="55"/>
        <v>36.982546722830357</v>
      </c>
      <c r="AD86" s="107">
        <f t="shared" si="56"/>
        <v>2.2749433374115418</v>
      </c>
      <c r="AE86" s="107">
        <f>IF(O86=1,(AC86*(AA86-AB86))*'Säännöt ja ohjeet'!$B$55+AD86,"")</f>
        <v>53.972226155165416</v>
      </c>
      <c r="AF86" s="108" t="e">
        <f t="shared" si="57"/>
        <v>#NAME?</v>
      </c>
      <c r="AG86" s="108" t="e">
        <f t="shared" si="58"/>
        <v>#NAME?</v>
      </c>
      <c r="AH86" s="81" t="str">
        <f t="shared" si="59"/>
        <v xml:space="preserve"> </v>
      </c>
      <c r="AI86" s="81"/>
      <c r="AJ86" s="98">
        <f t="shared" si="38"/>
        <v>1009.3875167323115</v>
      </c>
      <c r="AK86" s="98">
        <f t="shared" si="38"/>
        <v>1795.3185508818235</v>
      </c>
      <c r="AL86" s="98">
        <f t="shared" si="38"/>
        <v>2409.3294228004129</v>
      </c>
      <c r="AM86" s="98">
        <f t="shared" si="38"/>
        <v>1465.4466025934048</v>
      </c>
      <c r="AN86" s="98">
        <f t="shared" si="38"/>
        <v>1443.9958097680201</v>
      </c>
      <c r="AO86" s="98">
        <f t="shared" si="38"/>
        <v>1342.9216233568213</v>
      </c>
      <c r="AP86" s="98">
        <f t="shared" si="38"/>
        <v>2249.8426729881276</v>
      </c>
      <c r="AQ86" s="98">
        <f t="shared" si="38"/>
        <v>1570.4298268111411</v>
      </c>
      <c r="AR86" s="98">
        <f t="shared" si="38"/>
        <v>797.00081243472687</v>
      </c>
      <c r="AS86" s="98">
        <f t="shared" si="38"/>
        <v>2190.646213843967</v>
      </c>
      <c r="AT86" s="98">
        <f t="shared" si="38"/>
        <v>1917.7544818345082</v>
      </c>
      <c r="AU86" s="98">
        <f t="shared" si="38"/>
        <v>2317.2518307241548</v>
      </c>
      <c r="AV86" s="98">
        <f t="shared" si="38"/>
        <v>2154.3919546143084</v>
      </c>
      <c r="AW86" s="98">
        <f t="shared" si="38"/>
        <v>1917.4199176768252</v>
      </c>
      <c r="AX86" s="98">
        <f t="shared" si="38"/>
        <v>1013.3425512685695</v>
      </c>
      <c r="AY86" s="98">
        <f t="shared" si="38"/>
        <v>2265.9089612824823</v>
      </c>
      <c r="AZ86" s="98">
        <f t="shared" si="38"/>
        <v>1355.1012206000657</v>
      </c>
      <c r="BA86" s="98">
        <f t="shared" si="38"/>
        <v>2327</v>
      </c>
      <c r="BB86" s="98">
        <f t="shared" si="38"/>
        <v>2171</v>
      </c>
      <c r="BC86" s="98">
        <f t="shared" si="38"/>
        <v>800</v>
      </c>
      <c r="BD86" s="98" t="e">
        <f t="shared" si="38"/>
        <v>#N/A</v>
      </c>
      <c r="BE86" s="98" t="e">
        <f t="shared" si="38"/>
        <v>#N/A</v>
      </c>
      <c r="BF86" s="98" t="e">
        <f t="shared" si="38"/>
        <v>#N/A</v>
      </c>
      <c r="BG86" s="98" t="e">
        <f t="shared" si="38"/>
        <v>#N/A</v>
      </c>
      <c r="BH86" s="98" t="e">
        <f t="shared" si="38"/>
        <v>#N/A</v>
      </c>
      <c r="BI86" s="98" t="e">
        <f t="shared" si="38"/>
        <v>#N/A</v>
      </c>
      <c r="BJ86" s="99">
        <f t="shared" si="39"/>
        <v>1725.6744985105834</v>
      </c>
    </row>
    <row r="87">
      <c r="A87" s="27"/>
      <c r="B87" s="109" t="s">
        <v>3</v>
      </c>
      <c r="C87" s="110" t="s">
        <v>9</v>
      </c>
      <c r="D87" s="110">
        <v>8</v>
      </c>
      <c r="E87" s="110" t="s">
        <v>9</v>
      </c>
      <c r="F87" s="101" t="s">
        <v>100</v>
      </c>
      <c r="G87" s="102">
        <v>45462</v>
      </c>
      <c r="H87" s="103"/>
      <c r="I87" s="103" t="b">
        <f t="shared" si="40"/>
        <v>1</v>
      </c>
      <c r="J87" s="103" t="b">
        <f>IF(IFERROR(MATCH(B87,'Osallistujat ja seuranta'!$C$4:$C$23,0),0)&gt;0,TRUE,FALSE)</f>
        <v>1</v>
      </c>
      <c r="K87" s="103" t="b">
        <f>IF(IFERROR(MATCH(C87,'Osallistujat ja seuranta'!$C$4:$C$23,0),0)&gt;0,TRUE,FALSE)</f>
        <v>1</v>
      </c>
      <c r="L87" s="103" t="b">
        <f t="shared" si="41"/>
        <v>1</v>
      </c>
      <c r="M87" s="103" t="b">
        <f t="shared" si="42"/>
        <v>1</v>
      </c>
      <c r="N87" s="103" t="b">
        <f t="shared" si="43"/>
        <v>1</v>
      </c>
      <c r="O87" s="104">
        <f t="shared" si="44"/>
        <v>1</v>
      </c>
      <c r="P87" s="105">
        <f t="shared" si="36"/>
        <v>2409.3294228004129</v>
      </c>
      <c r="Q87" s="105">
        <f t="shared" si="37"/>
        <v>1443.9958097680201</v>
      </c>
      <c r="R87" s="105">
        <f t="shared" si="45"/>
        <v>215.3336130323928</v>
      </c>
      <c r="S87" s="105">
        <f t="shared" si="46"/>
        <v>2193.9958097680201</v>
      </c>
      <c r="T87" s="104">
        <f t="shared" si="47"/>
        <v>0</v>
      </c>
      <c r="U87" s="104">
        <f t="shared" si="48"/>
        <v>-47.543822455830309</v>
      </c>
      <c r="V87" s="104">
        <f t="shared" si="49"/>
        <v>-49.059562794981289</v>
      </c>
      <c r="W87" s="106">
        <f t="shared" si="50"/>
        <v>0.81991036721612764</v>
      </c>
      <c r="X87" s="107">
        <f t="shared" si="51"/>
        <v>10.911874849871573</v>
      </c>
      <c r="Y87" s="107">
        <f t="shared" si="52"/>
        <v>4.5421992375379083e-002</v>
      </c>
      <c r="Z87" s="107">
        <f>IF(O87=1,(X87*(T87-W87))*'Säännöt ja ohjeet'!$B$55+Y87,"")</f>
        <v>-17.848096637973882</v>
      </c>
      <c r="AA87" s="107">
        <f t="shared" si="53"/>
        <v>1</v>
      </c>
      <c r="AB87" s="107">
        <f t="shared" si="54"/>
        <v>0.18008963278387236</v>
      </c>
      <c r="AC87" s="107">
        <f t="shared" si="55"/>
        <v>35.324687677910248</v>
      </c>
      <c r="AD87" s="107">
        <f t="shared" si="56"/>
        <v>2.1400149842805458</v>
      </c>
      <c r="AE87" s="107">
        <f>IF(O87=1,(AC87*(AA87-AB87))*'Säännöt ja ohjeet'!$B$55+AD87,"")</f>
        <v>60.066170275861367</v>
      </c>
      <c r="AF87" s="108" t="e">
        <f t="shared" si="57"/>
        <v>#NAME?</v>
      </c>
      <c r="AG87" s="108" t="e">
        <f t="shared" si="58"/>
        <v>#NAME?</v>
      </c>
      <c r="AH87" s="81" t="str">
        <f t="shared" si="59"/>
        <v xml:space="preserve"> </v>
      </c>
      <c r="AI87" s="81"/>
      <c r="AJ87" s="98">
        <f t="shared" si="38"/>
        <v>1009.3875167323115</v>
      </c>
      <c r="AK87" s="98">
        <f t="shared" si="38"/>
        <v>1795.3185508818235</v>
      </c>
      <c r="AL87" s="98">
        <f t="shared" si="38"/>
        <v>2391.481326162439</v>
      </c>
      <c r="AM87" s="98">
        <f t="shared" si="38"/>
        <v>1465.4466025934048</v>
      </c>
      <c r="AN87" s="98">
        <f t="shared" si="38"/>
        <v>1504.0619800438815</v>
      </c>
      <c r="AO87" s="98">
        <f t="shared" si="38"/>
        <v>1342.9216233568213</v>
      </c>
      <c r="AP87" s="98">
        <f t="shared" si="38"/>
        <v>2249.8426729881276</v>
      </c>
      <c r="AQ87" s="98">
        <f t="shared" si="38"/>
        <v>1570.4298268111411</v>
      </c>
      <c r="AR87" s="98">
        <f t="shared" si="38"/>
        <v>797.00081243472687</v>
      </c>
      <c r="AS87" s="98">
        <f t="shared" si="38"/>
        <v>2190.646213843967</v>
      </c>
      <c r="AT87" s="98">
        <f t="shared" si="38"/>
        <v>1917.7544818345082</v>
      </c>
      <c r="AU87" s="98">
        <f t="shared" si="38"/>
        <v>2317.2518307241548</v>
      </c>
      <c r="AV87" s="98">
        <f t="shared" si="38"/>
        <v>2154.3919546143084</v>
      </c>
      <c r="AW87" s="98">
        <f t="shared" si="38"/>
        <v>1917.4199176768252</v>
      </c>
      <c r="AX87" s="98">
        <f t="shared" si="38"/>
        <v>1013.3425512685695</v>
      </c>
      <c r="AY87" s="98">
        <f t="shared" si="38"/>
        <v>2265.9089612824823</v>
      </c>
      <c r="AZ87" s="98">
        <f t="shared" si="38"/>
        <v>1355.1012206000657</v>
      </c>
      <c r="BA87" s="98">
        <f t="shared" si="38"/>
        <v>2327</v>
      </c>
      <c r="BB87" s="98">
        <f t="shared" si="38"/>
        <v>2171</v>
      </c>
      <c r="BC87" s="98">
        <f t="shared" si="38"/>
        <v>800</v>
      </c>
      <c r="BD87" s="98" t="e">
        <f t="shared" si="38"/>
        <v>#N/A</v>
      </c>
      <c r="BE87" s="98" t="e">
        <f t="shared" si="38"/>
        <v>#N/A</v>
      </c>
      <c r="BF87" s="98" t="e">
        <f t="shared" si="38"/>
        <v>#N/A</v>
      </c>
      <c r="BG87" s="98" t="e">
        <f t="shared" si="38"/>
        <v>#N/A</v>
      </c>
      <c r="BH87" s="98" t="e">
        <f t="shared" si="38"/>
        <v>#N/A</v>
      </c>
      <c r="BI87" s="98" t="e">
        <f t="shared" si="38"/>
        <v>#N/A</v>
      </c>
      <c r="BJ87" s="99">
        <f t="shared" si="39"/>
        <v>1727.7854021924782</v>
      </c>
    </row>
    <row r="88">
      <c r="A88" s="27"/>
      <c r="B88" s="109" t="s">
        <v>3</v>
      </c>
      <c r="C88" s="110" t="s">
        <v>51</v>
      </c>
      <c r="D88" s="110">
        <v>0</v>
      </c>
      <c r="E88" s="110" t="s">
        <v>51</v>
      </c>
      <c r="F88" s="101" t="s">
        <v>100</v>
      </c>
      <c r="G88" s="102">
        <v>45462</v>
      </c>
      <c r="H88" s="103"/>
      <c r="I88" s="103" t="b">
        <f t="shared" si="40"/>
        <v>1</v>
      </c>
      <c r="J88" s="103" t="b">
        <f>IF(IFERROR(MATCH(B88,'Osallistujat ja seuranta'!$C$4:$C$23,0),0)&gt;0,TRUE,FALSE)</f>
        <v>1</v>
      </c>
      <c r="K88" s="103" t="b">
        <f>IF(IFERROR(MATCH(C88,'Osallistujat ja seuranta'!$C$4:$C$23,0),0)&gt;0,TRUE,FALSE)</f>
        <v>1</v>
      </c>
      <c r="L88" s="103" t="b">
        <f t="shared" si="41"/>
        <v>1</v>
      </c>
      <c r="M88" s="103" t="b">
        <f t="shared" si="42"/>
        <v>1</v>
      </c>
      <c r="N88" s="103" t="b">
        <f t="shared" si="43"/>
        <v>1</v>
      </c>
      <c r="O88" s="104">
        <f t="shared" si="44"/>
        <v>1</v>
      </c>
      <c r="P88" s="105">
        <f t="shared" si="36"/>
        <v>2391.481326162439</v>
      </c>
      <c r="Q88" s="105">
        <f t="shared" si="37"/>
        <v>2154.3919546143084</v>
      </c>
      <c r="R88" s="105">
        <f t="shared" si="45"/>
        <v>237.08937154813066</v>
      </c>
      <c r="S88" s="105">
        <f t="shared" si="46"/>
        <v>2154.3919546143084</v>
      </c>
      <c r="T88" s="104">
        <f t="shared" si="47"/>
        <v>0</v>
      </c>
      <c r="U88" s="104">
        <f t="shared" si="48"/>
        <v>-47.682708095447452</v>
      </c>
      <c r="V88" s="104">
        <f t="shared" si="49"/>
        <v>-49.305835733275401</v>
      </c>
      <c r="W88" s="106">
        <f t="shared" si="50"/>
        <v>0.83522601774716876</v>
      </c>
      <c r="X88" s="107">
        <f t="shared" si="51"/>
        <v>11.263832411380543</v>
      </c>
      <c r="Y88" s="107">
        <f t="shared" si="52"/>
        <v>5.5328723769522012e-002</v>
      </c>
      <c r="Z88" s="107">
        <f>IF(O88=1,(X88*(T88-W88))*'Säännöt ja ohjeet'!$B$55+Y88,"")</f>
        <v>-18.760363055288195</v>
      </c>
      <c r="AA88" s="107">
        <f t="shared" si="53"/>
        <v>1</v>
      </c>
      <c r="AB88" s="107">
        <f t="shared" si="54"/>
        <v>0.16477398225283124</v>
      </c>
      <c r="AC88" s="107">
        <f t="shared" si="55"/>
        <v>16.323365113914445</v>
      </c>
      <c r="AD88" s="107">
        <f t="shared" si="56"/>
        <v>0.39405027289870775</v>
      </c>
      <c r="AE88" s="107">
        <f>IF(O88=1,(AC88*(AA88-AB88))*'Säännöt ja ohjeet'!$B$55+AD88,"")</f>
        <v>27.66144875355435</v>
      </c>
      <c r="AF88" s="108" t="e">
        <f t="shared" si="57"/>
        <v>#NAME?</v>
      </c>
      <c r="AG88" s="108" t="e">
        <f t="shared" si="58"/>
        <v>#NAME?</v>
      </c>
      <c r="AH88" s="81" t="str">
        <f t="shared" si="59"/>
        <v xml:space="preserve"> </v>
      </c>
      <c r="AI88" s="81"/>
      <c r="AJ88" s="98">
        <f t="shared" si="38"/>
        <v>1009.3875167323115</v>
      </c>
      <c r="AK88" s="98">
        <f t="shared" si="38"/>
        <v>1795.3185508818235</v>
      </c>
      <c r="AL88" s="98">
        <f t="shared" si="38"/>
        <v>2372.720963107151</v>
      </c>
      <c r="AM88" s="98">
        <f t="shared" si="38"/>
        <v>1465.4466025934048</v>
      </c>
      <c r="AN88" s="98">
        <f t="shared" si="38"/>
        <v>1504.0619800438815</v>
      </c>
      <c r="AO88" s="98">
        <f t="shared" si="38"/>
        <v>1342.9216233568213</v>
      </c>
      <c r="AP88" s="98">
        <f t="shared" si="38"/>
        <v>2249.8426729881276</v>
      </c>
      <c r="AQ88" s="98">
        <f t="shared" si="38"/>
        <v>1570.4298268111411</v>
      </c>
      <c r="AR88" s="98">
        <f t="shared" si="38"/>
        <v>797.00081243472687</v>
      </c>
      <c r="AS88" s="98">
        <f t="shared" si="38"/>
        <v>2190.646213843967</v>
      </c>
      <c r="AT88" s="98">
        <f t="shared" si="38"/>
        <v>1917.7544818345082</v>
      </c>
      <c r="AU88" s="98">
        <f t="shared" si="38"/>
        <v>2317.2518307241548</v>
      </c>
      <c r="AV88" s="98">
        <f t="shared" si="38"/>
        <v>2182.0534033678628</v>
      </c>
      <c r="AW88" s="98">
        <f t="shared" si="38"/>
        <v>1917.4199176768252</v>
      </c>
      <c r="AX88" s="98">
        <f t="shared" si="38"/>
        <v>1013.3425512685695</v>
      </c>
      <c r="AY88" s="98">
        <f t="shared" si="38"/>
        <v>2265.9089612824823</v>
      </c>
      <c r="AZ88" s="98">
        <f t="shared" si="38"/>
        <v>1355.1012206000657</v>
      </c>
      <c r="BA88" s="98">
        <f t="shared" si="38"/>
        <v>2327</v>
      </c>
      <c r="BB88" s="98">
        <f t="shared" si="38"/>
        <v>2171</v>
      </c>
      <c r="BC88" s="98">
        <f t="shared" si="38"/>
        <v>800</v>
      </c>
      <c r="BD88" s="98" t="e">
        <f t="shared" si="38"/>
        <v>#N/A</v>
      </c>
      <c r="BE88" s="98" t="e">
        <f t="shared" si="38"/>
        <v>#N/A</v>
      </c>
      <c r="BF88" s="98" t="e">
        <f t="shared" si="38"/>
        <v>#N/A</v>
      </c>
      <c r="BG88" s="98" t="e">
        <f t="shared" si="38"/>
        <v>#N/A</v>
      </c>
      <c r="BH88" s="98" t="e">
        <f t="shared" si="38"/>
        <v>#N/A</v>
      </c>
      <c r="BI88" s="98" t="e">
        <f t="shared" si="38"/>
        <v>#N/A</v>
      </c>
      <c r="BJ88" s="99">
        <f t="shared" si="39"/>
        <v>1728.2304564773913</v>
      </c>
    </row>
    <row r="89">
      <c r="A89" s="27"/>
      <c r="B89" s="109" t="s">
        <v>32</v>
      </c>
      <c r="C89" s="110" t="s">
        <v>44</v>
      </c>
      <c r="D89" s="110">
        <v>3</v>
      </c>
      <c r="E89" s="110" t="s">
        <v>32</v>
      </c>
      <c r="F89" s="101" t="s">
        <v>100</v>
      </c>
      <c r="G89" s="102">
        <v>45462</v>
      </c>
      <c r="H89" s="103"/>
      <c r="I89" s="103" t="b">
        <f t="shared" si="40"/>
        <v>1</v>
      </c>
      <c r="J89" s="103" t="b">
        <f>IF(IFERROR(MATCH(B89,'Osallistujat ja seuranta'!$C$4:$C$23,0),0)&gt;0,TRUE,FALSE)</f>
        <v>1</v>
      </c>
      <c r="K89" s="103" t="b">
        <f>IF(IFERROR(MATCH(C89,'Osallistujat ja seuranta'!$C$4:$C$23,0),0)&gt;0,TRUE,FALSE)</f>
        <v>1</v>
      </c>
      <c r="L89" s="103" t="b">
        <f t="shared" si="41"/>
        <v>1</v>
      </c>
      <c r="M89" s="103" t="b">
        <f t="shared" si="42"/>
        <v>1</v>
      </c>
      <c r="N89" s="103" t="b">
        <f t="shared" si="43"/>
        <v>1</v>
      </c>
      <c r="O89" s="104">
        <f t="shared" si="44"/>
        <v>1</v>
      </c>
      <c r="P89" s="105">
        <f t="shared" si="36"/>
        <v>1795.3185508818235</v>
      </c>
      <c r="Q89" s="105">
        <f t="shared" si="37"/>
        <v>797.00081243472687</v>
      </c>
      <c r="R89" s="105">
        <f t="shared" si="45"/>
        <v>748.31773844709664</v>
      </c>
      <c r="S89" s="105">
        <f t="shared" si="46"/>
        <v>1047.0008124347269</v>
      </c>
      <c r="T89" s="104">
        <f t="shared" si="47"/>
        <v>1</v>
      </c>
      <c r="U89" s="104">
        <f t="shared" si="48"/>
        <v>-51.214355451447837</v>
      </c>
      <c r="V89" s="104">
        <f t="shared" si="49"/>
        <v>-54.040123058816164</v>
      </c>
      <c r="W89" s="106">
        <f t="shared" si="50"/>
        <v>0.94405247778340362</v>
      </c>
      <c r="X89" s="107">
        <f t="shared" si="51"/>
        <v>25.250112279529048</v>
      </c>
      <c r="Y89" s="107">
        <f t="shared" si="52"/>
        <v>1.2620674375626284</v>
      </c>
      <c r="Z89" s="107">
        <f>IF(O89=1,(X89*(T89-W89))*'Säännöt ja ohjeet'!$B$55+Y89,"")</f>
        <v>4.0874298730236376</v>
      </c>
      <c r="AA89" s="107">
        <f t="shared" si="53"/>
        <v>0</v>
      </c>
      <c r="AB89" s="107">
        <f t="shared" si="54"/>
        <v>5.5947522216596379e-002</v>
      </c>
      <c r="AC89" s="107">
        <f t="shared" si="55"/>
        <v>57.001874911561615</v>
      </c>
      <c r="AD89" s="107">
        <f t="shared" si="56"/>
        <v>3.7574979702990667</v>
      </c>
      <c r="AE89" s="107">
        <f>IF(O89=1,(AC89*(AA89-AB89))*'Säännöt ja ohjeet'!$B$55+AD89,"")</f>
        <v>-2.6207293557054161</v>
      </c>
      <c r="AF89" s="108" t="e">
        <f t="shared" si="57"/>
        <v>#NAME?</v>
      </c>
      <c r="AG89" s="108" t="e">
        <f t="shared" si="58"/>
        <v>#NAME?</v>
      </c>
      <c r="AH89" s="81" t="str">
        <f t="shared" si="59"/>
        <v xml:space="preserve"> </v>
      </c>
      <c r="AI89" s="81"/>
      <c r="AJ89" s="98">
        <f t="shared" si="38"/>
        <v>1009.3875167323115</v>
      </c>
      <c r="AK89" s="98">
        <f t="shared" si="38"/>
        <v>1799.4059807548472</v>
      </c>
      <c r="AL89" s="98">
        <f t="shared" si="38"/>
        <v>2372.720963107151</v>
      </c>
      <c r="AM89" s="98">
        <f t="shared" si="38"/>
        <v>1465.4466025934048</v>
      </c>
      <c r="AN89" s="98">
        <f t="shared" si="38"/>
        <v>1504.0619800438815</v>
      </c>
      <c r="AO89" s="98">
        <f t="shared" si="38"/>
        <v>1342.9216233568213</v>
      </c>
      <c r="AP89" s="98">
        <f t="shared" si="38"/>
        <v>2249.8426729881276</v>
      </c>
      <c r="AQ89" s="98">
        <f t="shared" si="38"/>
        <v>1570.4298268111411</v>
      </c>
      <c r="AR89" s="98">
        <f t="shared" si="38"/>
        <v>794.38008307902146</v>
      </c>
      <c r="AS89" s="98">
        <f t="shared" si="38"/>
        <v>2190.646213843967</v>
      </c>
      <c r="AT89" s="98">
        <f t="shared" si="38"/>
        <v>1917.7544818345082</v>
      </c>
      <c r="AU89" s="98">
        <f t="shared" si="38"/>
        <v>2317.2518307241548</v>
      </c>
      <c r="AV89" s="98">
        <f t="shared" si="38"/>
        <v>2182.0534033678628</v>
      </c>
      <c r="AW89" s="98">
        <f t="shared" si="38"/>
        <v>1917.4199176768252</v>
      </c>
      <c r="AX89" s="98">
        <f t="shared" si="38"/>
        <v>1013.3425512685695</v>
      </c>
      <c r="AY89" s="98">
        <f t="shared" si="38"/>
        <v>2265.9089612824823</v>
      </c>
      <c r="AZ89" s="98">
        <f t="shared" si="38"/>
        <v>1355.1012206000657</v>
      </c>
      <c r="BA89" s="98">
        <f t="shared" si="38"/>
        <v>2327</v>
      </c>
      <c r="BB89" s="98">
        <f t="shared" si="38"/>
        <v>2171</v>
      </c>
      <c r="BC89" s="98">
        <f t="shared" si="38"/>
        <v>800</v>
      </c>
      <c r="BD89" s="98" t="e">
        <f t="shared" si="38"/>
        <v>#N/A</v>
      </c>
      <c r="BE89" s="98" t="e">
        <f t="shared" si="38"/>
        <v>#N/A</v>
      </c>
      <c r="BF89" s="98" t="e">
        <f t="shared" si="38"/>
        <v>#N/A</v>
      </c>
      <c r="BG89" s="98" t="e">
        <f t="shared" si="38"/>
        <v>#N/A</v>
      </c>
      <c r="BH89" s="98" t="e">
        <f t="shared" si="38"/>
        <v>#N/A</v>
      </c>
      <c r="BI89" s="98" t="e">
        <f t="shared" si="38"/>
        <v>#N/A</v>
      </c>
      <c r="BJ89" s="99">
        <f t="shared" si="39"/>
        <v>1728.3037915032576</v>
      </c>
    </row>
    <row r="90">
      <c r="A90" s="27"/>
      <c r="B90" s="109" t="s">
        <v>52</v>
      </c>
      <c r="C90" s="110" t="s">
        <v>44</v>
      </c>
      <c r="D90" s="110">
        <v>9</v>
      </c>
      <c r="E90" s="110" t="s">
        <v>44</v>
      </c>
      <c r="F90" s="101" t="s">
        <v>100</v>
      </c>
      <c r="G90" s="102">
        <v>45462</v>
      </c>
      <c r="H90" s="103"/>
      <c r="I90" s="103" t="b">
        <f t="shared" si="40"/>
        <v>1</v>
      </c>
      <c r="J90" s="103" t="b">
        <f>IF(IFERROR(MATCH(B90,'Osallistujat ja seuranta'!$C$4:$C$23,0),0)&gt;0,TRUE,FALSE)</f>
        <v>1</v>
      </c>
      <c r="K90" s="103" t="b">
        <f>IF(IFERROR(MATCH(C90,'Osallistujat ja seuranta'!$C$4:$C$23,0),0)&gt;0,TRUE,FALSE)</f>
        <v>1</v>
      </c>
      <c r="L90" s="103" t="b">
        <f t="shared" si="41"/>
        <v>1</v>
      </c>
      <c r="M90" s="103" t="b">
        <f t="shared" si="42"/>
        <v>1</v>
      </c>
      <c r="N90" s="103" t="b">
        <f t="shared" si="43"/>
        <v>1</v>
      </c>
      <c r="O90" s="104">
        <f t="shared" si="44"/>
        <v>1</v>
      </c>
      <c r="P90" s="105">
        <f t="shared" si="36"/>
        <v>1917.4199176768252</v>
      </c>
      <c r="Q90" s="105">
        <f t="shared" si="37"/>
        <v>794.38008307902146</v>
      </c>
      <c r="R90" s="105">
        <f t="shared" si="45"/>
        <v>273.03983459780375</v>
      </c>
      <c r="S90" s="105">
        <f t="shared" si="46"/>
        <v>1644.3800830790215</v>
      </c>
      <c r="T90" s="104">
        <f t="shared" si="47"/>
        <v>0</v>
      </c>
      <c r="U90" s="104">
        <f t="shared" si="48"/>
        <v>-50.621946602149357</v>
      </c>
      <c r="V90" s="104">
        <f t="shared" si="49"/>
        <v>-51.883515528839517</v>
      </c>
      <c r="W90" s="106">
        <f t="shared" si="50"/>
        <v>0.77929607153463154</v>
      </c>
      <c r="X90" s="107">
        <f t="shared" si="51"/>
        <v>22.052431445328011</v>
      </c>
      <c r="Y90" s="107">
        <f t="shared" si="52"/>
        <v>0.95811865125718698</v>
      </c>
      <c r="Z90" s="107">
        <f>IF(O90=1,(X90*(T90-W90))*'Säännöt ja ohjeet'!$B$55+Y90,"")</f>
        <v>-33.412627735004605</v>
      </c>
      <c r="AA90" s="107">
        <f t="shared" si="53"/>
        <v>1</v>
      </c>
      <c r="AB90" s="107">
        <f t="shared" si="54"/>
        <v>0.22070392846536846</v>
      </c>
      <c r="AC90" s="107">
        <f t="shared" si="55"/>
        <v>57.097397693988547</v>
      </c>
      <c r="AD90" s="107">
        <f t="shared" si="56"/>
        <v>3.7640497936436654</v>
      </c>
      <c r="AE90" s="107">
        <f>IF(O90=1,(AC90*(AA90-AB90))*'Säännöt ja ohjeet'!$B$55+AD90,"")</f>
        <v>92.755605229195268</v>
      </c>
      <c r="AF90" s="108" t="e">
        <f t="shared" si="57"/>
        <v>#NAME?</v>
      </c>
      <c r="AG90" s="108" t="e">
        <f t="shared" si="58"/>
        <v>#NAME?</v>
      </c>
      <c r="AH90" s="81" t="str">
        <f t="shared" si="59"/>
        <v xml:space="preserve"> </v>
      </c>
      <c r="AI90" s="81"/>
      <c r="AJ90" s="98">
        <f t="shared" si="38"/>
        <v>1009.3875167323115</v>
      </c>
      <c r="AK90" s="98">
        <f t="shared" si="38"/>
        <v>1799.4059807548472</v>
      </c>
      <c r="AL90" s="98">
        <f t="shared" si="38"/>
        <v>2372.720963107151</v>
      </c>
      <c r="AM90" s="98">
        <f t="shared" si="38"/>
        <v>1465.4466025934048</v>
      </c>
      <c r="AN90" s="98">
        <f t="shared" si="38"/>
        <v>1504.0619800438815</v>
      </c>
      <c r="AO90" s="98">
        <f t="shared" si="38"/>
        <v>1342.9216233568213</v>
      </c>
      <c r="AP90" s="98">
        <f t="shared" si="38"/>
        <v>2249.8426729881276</v>
      </c>
      <c r="AQ90" s="98">
        <f t="shared" si="38"/>
        <v>1570.4298268111411</v>
      </c>
      <c r="AR90" s="98">
        <f t="shared" si="38"/>
        <v>887.13568830821669</v>
      </c>
      <c r="AS90" s="98">
        <f t="shared" si="38"/>
        <v>2190.646213843967</v>
      </c>
      <c r="AT90" s="98">
        <f t="shared" si="38"/>
        <v>1917.7544818345082</v>
      </c>
      <c r="AU90" s="98">
        <f t="shared" si="38"/>
        <v>2317.2518307241548</v>
      </c>
      <c r="AV90" s="98">
        <f t="shared" si="38"/>
        <v>2182.0534033678628</v>
      </c>
      <c r="AW90" s="98">
        <f t="shared" si="38"/>
        <v>1884.0072899418205</v>
      </c>
      <c r="AX90" s="98">
        <f t="shared" si="38"/>
        <v>1013.3425512685695</v>
      </c>
      <c r="AY90" s="98">
        <f t="shared" si="38"/>
        <v>2265.9089612824823</v>
      </c>
      <c r="AZ90" s="98">
        <f t="shared" si="38"/>
        <v>1355.1012206000657</v>
      </c>
      <c r="BA90" s="98">
        <f t="shared" si="38"/>
        <v>2327</v>
      </c>
      <c r="BB90" s="98">
        <f t="shared" si="38"/>
        <v>2171</v>
      </c>
      <c r="BC90" s="98">
        <f t="shared" si="38"/>
        <v>800</v>
      </c>
      <c r="BD90" s="98" t="e">
        <f t="shared" si="38"/>
        <v>#N/A</v>
      </c>
      <c r="BE90" s="98" t="e">
        <f t="shared" si="38"/>
        <v>#N/A</v>
      </c>
      <c r="BF90" s="98" t="e">
        <f t="shared" si="38"/>
        <v>#N/A</v>
      </c>
      <c r="BG90" s="98" t="e">
        <f t="shared" si="38"/>
        <v>#N/A</v>
      </c>
      <c r="BH90" s="98" t="e">
        <f t="shared" si="38"/>
        <v>#N/A</v>
      </c>
      <c r="BI90" s="98" t="e">
        <f t="shared" si="38"/>
        <v>#N/A</v>
      </c>
      <c r="BJ90" s="99">
        <f t="shared" si="39"/>
        <v>1731.2709403779668</v>
      </c>
    </row>
    <row r="91">
      <c r="A91" s="27"/>
      <c r="B91" s="109" t="s">
        <v>3</v>
      </c>
      <c r="C91" s="110" t="s">
        <v>50</v>
      </c>
      <c r="D91" s="110">
        <v>0</v>
      </c>
      <c r="E91" s="110" t="s">
        <v>50</v>
      </c>
      <c r="F91" s="101" t="s">
        <v>100</v>
      </c>
      <c r="G91" s="102">
        <v>45466</v>
      </c>
      <c r="H91" s="103"/>
      <c r="I91" s="103" t="b">
        <f t="shared" si="40"/>
        <v>1</v>
      </c>
      <c r="J91" s="103" t="b">
        <f>IF(IFERROR(MATCH(B91,'Osallistujat ja seuranta'!$C$4:$C$23,0),0)&gt;0,TRUE,FALSE)</f>
        <v>1</v>
      </c>
      <c r="K91" s="103" t="b">
        <f>IF(IFERROR(MATCH(C91,'Osallistujat ja seuranta'!$C$4:$C$23,0),0)&gt;0,TRUE,FALSE)</f>
        <v>1</v>
      </c>
      <c r="L91" s="103" t="b">
        <f t="shared" si="41"/>
        <v>1</v>
      </c>
      <c r="M91" s="103" t="b">
        <f t="shared" si="42"/>
        <v>1</v>
      </c>
      <c r="N91" s="103" t="b">
        <f t="shared" si="43"/>
        <v>1</v>
      </c>
      <c r="O91" s="104">
        <f t="shared" si="44"/>
        <v>1</v>
      </c>
      <c r="P91" s="105">
        <f t="shared" si="36"/>
        <v>2372.720963107151</v>
      </c>
      <c r="Q91" s="105">
        <f t="shared" si="37"/>
        <v>2317.2518307241548</v>
      </c>
      <c r="R91" s="105">
        <f t="shared" si="45"/>
        <v>55.469132382996122</v>
      </c>
      <c r="S91" s="105">
        <f t="shared" si="46"/>
        <v>2317.2518307241548</v>
      </c>
      <c r="T91" s="104">
        <f t="shared" si="47"/>
        <v>0</v>
      </c>
      <c r="U91" s="104">
        <f t="shared" si="48"/>
        <v>-47.825781716601902</v>
      </c>
      <c r="V91" s="104">
        <f t="shared" si="49"/>
        <v>-48.232470310092395</v>
      </c>
      <c r="W91" s="106">
        <f t="shared" si="50"/>
        <v>0.6002936005335382</v>
      </c>
      <c r="X91" s="107">
        <f t="shared" si="51"/>
        <v>11.638277648723182</v>
      </c>
      <c r="Y91" s="107">
        <f t="shared" si="52"/>
        <v>6.7711454975376895e-002</v>
      </c>
      <c r="Z91" s="107">
        <f>IF(O91=1,(X91*(T91-W91))*'Säännöt ja ohjeet'!$B$55+Y91,"")</f>
        <v>-13.905055732546703</v>
      </c>
      <c r="AA91" s="107">
        <f t="shared" si="53"/>
        <v>1</v>
      </c>
      <c r="AB91" s="107">
        <f t="shared" si="54"/>
        <v>0.3997063994664618</v>
      </c>
      <c r="AC91" s="107">
        <f t="shared" si="55"/>
        <v>12.772020192259825</v>
      </c>
      <c r="AD91" s="107">
        <f t="shared" si="56"/>
        <v>0.11822500218148761</v>
      </c>
      <c r="AE91" s="107">
        <f>IF(O91=1,(AC91*(AA91-AB91))*'Säännöt ja ohjeet'!$B$55+AD91,"")</f>
        <v>15.452148976778894</v>
      </c>
      <c r="AF91" s="108" t="e">
        <f t="shared" si="57"/>
        <v>#NAME?</v>
      </c>
      <c r="AG91" s="108" t="e">
        <f t="shared" si="58"/>
        <v>#NAME?</v>
      </c>
      <c r="AH91" s="81" t="str">
        <f t="shared" si="59"/>
        <v xml:space="preserve"> </v>
      </c>
      <c r="AI91" s="81"/>
      <c r="AJ91" s="98">
        <f t="shared" si="38"/>
        <v>1009.3875167323115</v>
      </c>
      <c r="AK91" s="98">
        <f t="shared" si="38"/>
        <v>1799.4059807548472</v>
      </c>
      <c r="AL91" s="98">
        <f t="shared" si="38"/>
        <v>2358.8159073746042</v>
      </c>
      <c r="AM91" s="98">
        <f t="shared" si="38"/>
        <v>1465.4466025934048</v>
      </c>
      <c r="AN91" s="98">
        <f t="shared" si="38"/>
        <v>1504.0619800438815</v>
      </c>
      <c r="AO91" s="98">
        <f t="shared" si="38"/>
        <v>1342.9216233568213</v>
      </c>
      <c r="AP91" s="98">
        <f t="shared" si="38"/>
        <v>2249.8426729881276</v>
      </c>
      <c r="AQ91" s="98">
        <f t="shared" si="38"/>
        <v>1570.4298268111411</v>
      </c>
      <c r="AR91" s="98">
        <f t="shared" si="38"/>
        <v>887.13568830821669</v>
      </c>
      <c r="AS91" s="98">
        <f t="shared" si="38"/>
        <v>2190.646213843967</v>
      </c>
      <c r="AT91" s="98">
        <f t="shared" si="38"/>
        <v>1917.7544818345082</v>
      </c>
      <c r="AU91" s="98">
        <f t="shared" si="38"/>
        <v>2332.7039797009338</v>
      </c>
      <c r="AV91" s="98">
        <f t="shared" si="38"/>
        <v>2182.0534033678628</v>
      </c>
      <c r="AW91" s="98">
        <f t="shared" si="38"/>
        <v>1884.0072899418205</v>
      </c>
      <c r="AX91" s="98">
        <f t="shared" si="38"/>
        <v>1013.3425512685695</v>
      </c>
      <c r="AY91" s="98">
        <f t="shared" si="38"/>
        <v>2265.9089612824823</v>
      </c>
      <c r="AZ91" s="98">
        <f t="shared" si="38"/>
        <v>1355.1012206000657</v>
      </c>
      <c r="BA91" s="98">
        <f t="shared" si="38"/>
        <v>2327</v>
      </c>
      <c r="BB91" s="98">
        <f t="shared" si="38"/>
        <v>2171</v>
      </c>
      <c r="BC91" s="98">
        <f t="shared" si="38"/>
        <v>800</v>
      </c>
      <c r="BD91" s="98" t="e">
        <f t="shared" si="38"/>
        <v>#N/A</v>
      </c>
      <c r="BE91" s="98" t="e">
        <f t="shared" si="38"/>
        <v>#N/A</v>
      </c>
      <c r="BF91" s="98" t="e">
        <f t="shared" si="38"/>
        <v>#N/A</v>
      </c>
      <c r="BG91" s="98" t="e">
        <f t="shared" si="38"/>
        <v>#N/A</v>
      </c>
      <c r="BH91" s="98" t="e">
        <f t="shared" si="38"/>
        <v>#N/A</v>
      </c>
      <c r="BI91" s="98" t="e">
        <f t="shared" si="38"/>
        <v>#N/A</v>
      </c>
      <c r="BJ91" s="99">
        <f t="shared" si="39"/>
        <v>1731.3482950401783</v>
      </c>
    </row>
    <row r="92">
      <c r="A92" s="27"/>
      <c r="B92" s="109" t="s">
        <v>3</v>
      </c>
      <c r="C92" s="110" t="s">
        <v>52</v>
      </c>
      <c r="D92" s="110">
        <v>3</v>
      </c>
      <c r="E92" s="110" t="s">
        <v>3</v>
      </c>
      <c r="F92" s="101" t="s">
        <v>100</v>
      </c>
      <c r="G92" s="102">
        <v>45466</v>
      </c>
      <c r="H92" s="103"/>
      <c r="I92" s="103" t="b">
        <f t="shared" si="40"/>
        <v>1</v>
      </c>
      <c r="J92" s="103" t="b">
        <f>IF(IFERROR(MATCH(B92,'Osallistujat ja seuranta'!$C$4:$C$23,0),0)&gt;0,TRUE,FALSE)</f>
        <v>1</v>
      </c>
      <c r="K92" s="103" t="b">
        <f>IF(IFERROR(MATCH(C92,'Osallistujat ja seuranta'!$C$4:$C$23,0),0)&gt;0,TRUE,FALSE)</f>
        <v>1</v>
      </c>
      <c r="L92" s="103" t="b">
        <f t="shared" si="41"/>
        <v>1</v>
      </c>
      <c r="M92" s="103" t="b">
        <f t="shared" si="42"/>
        <v>1</v>
      </c>
      <c r="N92" s="103" t="b">
        <f t="shared" si="43"/>
        <v>1</v>
      </c>
      <c r="O92" s="104">
        <f t="shared" si="44"/>
        <v>1</v>
      </c>
      <c r="P92" s="105">
        <f t="shared" si="36"/>
        <v>2358.8159073746042</v>
      </c>
      <c r="Q92" s="105">
        <f t="shared" si="37"/>
        <v>1884.0072899418205</v>
      </c>
      <c r="R92" s="105">
        <f t="shared" si="45"/>
        <v>224.80861743278365</v>
      </c>
      <c r="S92" s="105">
        <f t="shared" si="46"/>
        <v>2134.0072899418205</v>
      </c>
      <c r="T92" s="104">
        <f t="shared" si="47"/>
        <v>1</v>
      </c>
      <c r="U92" s="104">
        <f t="shared" si="48"/>
        <v>-47.929971288831759</v>
      </c>
      <c r="V92" s="104">
        <f t="shared" si="49"/>
        <v>-49.429296803576953</v>
      </c>
      <c r="W92" s="106">
        <f t="shared" si="50"/>
        <v>0.81747385756228963</v>
      </c>
      <c r="X92" s="107">
        <f t="shared" si="51"/>
        <v>11.918767068048133</v>
      </c>
      <c r="Y92" s="107">
        <f t="shared" si="52"/>
        <v>7.8328688495461818e-002</v>
      </c>
      <c r="Z92" s="107">
        <f>IF(O92=1,(X92*(T92-W92))*'Säännöt ja ohjeet'!$B$55+Y92,"")</f>
        <v>4.429301839584352</v>
      </c>
      <c r="AA92" s="107">
        <f t="shared" si="53"/>
        <v>0</v>
      </c>
      <c r="AB92" s="107">
        <f t="shared" si="54"/>
        <v>0.18252614243771037</v>
      </c>
      <c r="AC92" s="107">
        <f t="shared" si="55"/>
        <v>22.911294878176257</v>
      </c>
      <c r="AD92" s="107">
        <f t="shared" si="56"/>
        <v>1.0410821559189105</v>
      </c>
      <c r="AE92" s="107">
        <f>IF(O92=1,(AC92*(AA92-AB92))*'Säännöt ja ohjeet'!$B$55+AD92,"")</f>
        <v>-7.3227383888138569</v>
      </c>
      <c r="AF92" s="108" t="e">
        <f t="shared" si="57"/>
        <v>#NAME?</v>
      </c>
      <c r="AG92" s="108" t="e">
        <f t="shared" si="58"/>
        <v>#NAME?</v>
      </c>
      <c r="AH92" s="81" t="str">
        <f t="shared" si="59"/>
        <v xml:space="preserve"> </v>
      </c>
      <c r="AI92" s="81"/>
      <c r="AJ92" s="98">
        <f t="shared" si="38"/>
        <v>1009.3875167323115</v>
      </c>
      <c r="AK92" s="98">
        <f t="shared" si="38"/>
        <v>1799.4059807548472</v>
      </c>
      <c r="AL92" s="98">
        <f t="shared" si="38"/>
        <v>2363.2452092141884</v>
      </c>
      <c r="AM92" s="98">
        <f t="shared" si="38"/>
        <v>1465.4466025934048</v>
      </c>
      <c r="AN92" s="98">
        <f t="shared" si="38"/>
        <v>1504.0619800438815</v>
      </c>
      <c r="AO92" s="98">
        <f t="shared" si="38"/>
        <v>1342.9216233568213</v>
      </c>
      <c r="AP92" s="98">
        <f t="shared" si="38"/>
        <v>2249.8426729881276</v>
      </c>
      <c r="AQ92" s="98">
        <f t="shared" si="38"/>
        <v>1570.4298268111411</v>
      </c>
      <c r="AR92" s="98">
        <f t="shared" si="38"/>
        <v>887.13568830821669</v>
      </c>
      <c r="AS92" s="98">
        <f t="shared" si="38"/>
        <v>2190.646213843967</v>
      </c>
      <c r="AT92" s="98">
        <f t="shared" si="38"/>
        <v>1917.7544818345082</v>
      </c>
      <c r="AU92" s="98">
        <f t="shared" si="38"/>
        <v>2332.7039797009338</v>
      </c>
      <c r="AV92" s="98">
        <f t="shared" si="38"/>
        <v>2182.0534033678628</v>
      </c>
      <c r="AW92" s="98">
        <f t="shared" si="38"/>
        <v>1876.6845515530067</v>
      </c>
      <c r="AX92" s="98">
        <f t="shared" si="38"/>
        <v>1013.3425512685695</v>
      </c>
      <c r="AY92" s="98">
        <f t="shared" si="38"/>
        <v>2265.9089612824823</v>
      </c>
      <c r="AZ92" s="98">
        <f t="shared" si="38"/>
        <v>1355.1012206000657</v>
      </c>
      <c r="BA92" s="98">
        <f t="shared" si="38"/>
        <v>2327</v>
      </c>
      <c r="BB92" s="98">
        <f t="shared" si="38"/>
        <v>2171</v>
      </c>
      <c r="BC92" s="98">
        <f t="shared" si="38"/>
        <v>800</v>
      </c>
      <c r="BD92" s="98" t="e">
        <f t="shared" si="38"/>
        <v>#N/A</v>
      </c>
      <c r="BE92" s="98" t="e">
        <f t="shared" si="38"/>
        <v>#N/A</v>
      </c>
      <c r="BF92" s="98" t="e">
        <f t="shared" si="38"/>
        <v>#N/A</v>
      </c>
      <c r="BG92" s="98" t="e">
        <f t="shared" si="38"/>
        <v>#N/A</v>
      </c>
      <c r="BH92" s="98" t="e">
        <f t="shared" si="38"/>
        <v>#N/A</v>
      </c>
      <c r="BI92" s="98" t="e">
        <f t="shared" si="38"/>
        <v>#N/A</v>
      </c>
      <c r="BJ92" s="99">
        <f t="shared" si="39"/>
        <v>1731.2036232127168</v>
      </c>
    </row>
    <row r="93">
      <c r="A93" s="27"/>
      <c r="B93" s="109" t="s">
        <v>52</v>
      </c>
      <c r="C93" s="110" t="s">
        <v>9</v>
      </c>
      <c r="D93" s="110">
        <v>6</v>
      </c>
      <c r="E93" s="110" t="s">
        <v>52</v>
      </c>
      <c r="F93" s="101" t="s">
        <v>100</v>
      </c>
      <c r="G93" s="102">
        <v>45466</v>
      </c>
      <c r="H93" s="103"/>
      <c r="I93" s="103" t="b">
        <f t="shared" si="40"/>
        <v>1</v>
      </c>
      <c r="J93" s="103" t="b">
        <f>IF(IFERROR(MATCH(B93,'Osallistujat ja seuranta'!$C$4:$C$23,0),0)&gt;0,TRUE,FALSE)</f>
        <v>1</v>
      </c>
      <c r="K93" s="103" t="b">
        <f>IF(IFERROR(MATCH(C93,'Osallistujat ja seuranta'!$C$4:$C$23,0),0)&gt;0,TRUE,FALSE)</f>
        <v>1</v>
      </c>
      <c r="L93" s="103" t="b">
        <f t="shared" si="41"/>
        <v>1</v>
      </c>
      <c r="M93" s="103" t="b">
        <f t="shared" si="42"/>
        <v>1</v>
      </c>
      <c r="N93" s="103" t="b">
        <f t="shared" si="43"/>
        <v>1</v>
      </c>
      <c r="O93" s="104">
        <f t="shared" si="44"/>
        <v>1</v>
      </c>
      <c r="P93" s="105">
        <f t="shared" si="36"/>
        <v>1876.6845515530067</v>
      </c>
      <c r="Q93" s="105">
        <f t="shared" si="37"/>
        <v>1504.0619800438815</v>
      </c>
      <c r="R93" s="105">
        <f t="shared" si="45"/>
        <v>-177.37742849087499</v>
      </c>
      <c r="S93" s="105">
        <f t="shared" si="46"/>
        <v>2054.0619800438817</v>
      </c>
      <c r="T93" s="104">
        <f t="shared" si="47"/>
        <v>1</v>
      </c>
      <c r="U93" s="104">
        <f t="shared" si="48"/>
        <v>-50.825209763871889</v>
      </c>
      <c r="V93" s="104">
        <f t="shared" si="49"/>
        <v>-49.893507684277431</v>
      </c>
      <c r="W93" s="106">
        <f t="shared" si="50"/>
        <v>0.28257952708065281</v>
      </c>
      <c r="X93" s="107">
        <f t="shared" si="51"/>
        <v>23.101164250075534</v>
      </c>
      <c r="Y93" s="107">
        <f t="shared" si="52"/>
        <v>1.0592929929267232</v>
      </c>
      <c r="Z93" s="107">
        <f>IF(O93=1,(X93*(T93-W93))*'Säännöt ja ohjeet'!$B$55+Y93,"")</f>
        <v>34.205789355480135</v>
      </c>
      <c r="AA93" s="107">
        <f t="shared" si="53"/>
        <v>0</v>
      </c>
      <c r="AB93" s="107">
        <f t="shared" si="54"/>
        <v>0.71742047291934719</v>
      </c>
      <c r="AC93" s="107">
        <f t="shared" si="55"/>
        <v>33.513374389830986</v>
      </c>
      <c r="AD93" s="107">
        <f t="shared" si="56"/>
        <v>1.9898546025872128</v>
      </c>
      <c r="AE93" s="107">
        <f>IF(O93=1,(AC93*(AA93-AB93))*'Säännöt ja ohjeet'!$B$55+AD93,"")</f>
        <v>-46.096507205164151</v>
      </c>
      <c r="AF93" s="108" t="e">
        <f t="shared" si="57"/>
        <v>#NAME?</v>
      </c>
      <c r="AG93" s="108" t="e">
        <f t="shared" si="58"/>
        <v>#NAME?</v>
      </c>
      <c r="AH93" s="81" t="str">
        <f t="shared" si="59"/>
        <v xml:space="preserve"> </v>
      </c>
      <c r="AI93" s="81"/>
      <c r="AJ93" s="98">
        <f t="shared" si="38"/>
        <v>1009.3875167323115</v>
      </c>
      <c r="AK93" s="98">
        <f t="shared" si="38"/>
        <v>1799.4059807548472</v>
      </c>
      <c r="AL93" s="98">
        <f t="shared" si="38"/>
        <v>2363.2452092141884</v>
      </c>
      <c r="AM93" s="98">
        <f t="shared" si="38"/>
        <v>1465.4466025934048</v>
      </c>
      <c r="AN93" s="98">
        <f t="shared" si="38"/>
        <v>1457.9654728387172</v>
      </c>
      <c r="AO93" s="98">
        <f t="shared" si="38"/>
        <v>1342.9216233568213</v>
      </c>
      <c r="AP93" s="98">
        <f t="shared" si="38"/>
        <v>2249.8426729881276</v>
      </c>
      <c r="AQ93" s="98">
        <f t="shared" si="38"/>
        <v>1570.4298268111411</v>
      </c>
      <c r="AR93" s="98">
        <f t="shared" si="38"/>
        <v>887.13568830821669</v>
      </c>
      <c r="AS93" s="98">
        <f t="shared" si="38"/>
        <v>2190.646213843967</v>
      </c>
      <c r="AT93" s="98">
        <f t="shared" si="38"/>
        <v>1917.7544818345082</v>
      </c>
      <c r="AU93" s="98">
        <f t="shared" si="38"/>
        <v>2332.7039797009338</v>
      </c>
      <c r="AV93" s="98">
        <f t="shared" si="38"/>
        <v>2182.0534033678628</v>
      </c>
      <c r="AW93" s="98">
        <f t="shared" si="38"/>
        <v>1910.8903409084869</v>
      </c>
      <c r="AX93" s="98">
        <f t="shared" si="38"/>
        <v>1013.3425512685695</v>
      </c>
      <c r="AY93" s="98">
        <f t="shared" si="38"/>
        <v>2265.9089612824823</v>
      </c>
      <c r="AZ93" s="98">
        <f t="shared" si="38"/>
        <v>1355.1012206000657</v>
      </c>
      <c r="BA93" s="98">
        <f t="shared" si="38"/>
        <v>2327</v>
      </c>
      <c r="BB93" s="98">
        <f t="shared" si="38"/>
        <v>2171</v>
      </c>
      <c r="BC93" s="98">
        <f t="shared" si="38"/>
        <v>800</v>
      </c>
      <c r="BD93" s="98" t="e">
        <f t="shared" si="38"/>
        <v>#N/A</v>
      </c>
      <c r="BE93" s="98" t="e">
        <f t="shared" si="38"/>
        <v>#N/A</v>
      </c>
      <c r="BF93" s="98" t="e">
        <f t="shared" si="38"/>
        <v>#N/A</v>
      </c>
      <c r="BG93" s="98" t="e">
        <f t="shared" si="38"/>
        <v>#N/A</v>
      </c>
      <c r="BH93" s="98" t="e">
        <f t="shared" si="38"/>
        <v>#N/A</v>
      </c>
      <c r="BI93" s="98" t="e">
        <f t="shared" si="38"/>
        <v>#N/A</v>
      </c>
      <c r="BJ93" s="99">
        <f t="shared" si="39"/>
        <v>1730.6090873202331</v>
      </c>
    </row>
    <row r="94">
      <c r="A94" s="27"/>
      <c r="B94" s="109" t="s">
        <v>9</v>
      </c>
      <c r="C94" s="110" t="s">
        <v>44</v>
      </c>
      <c r="D94" s="110">
        <v>3</v>
      </c>
      <c r="E94" s="110" t="s">
        <v>9</v>
      </c>
      <c r="F94" s="101" t="s">
        <v>100</v>
      </c>
      <c r="G94" s="102">
        <v>45469</v>
      </c>
      <c r="H94" s="103"/>
      <c r="I94" s="103" t="b">
        <f t="shared" si="40"/>
        <v>1</v>
      </c>
      <c r="J94" s="103" t="b">
        <f>IF(IFERROR(MATCH(B94,'Osallistujat ja seuranta'!$C$4:$C$23,0),0)&gt;0,TRUE,FALSE)</f>
        <v>1</v>
      </c>
      <c r="K94" s="103" t="b">
        <f>IF(IFERROR(MATCH(C94,'Osallistujat ja seuranta'!$C$4:$C$23,0),0)&gt;0,TRUE,FALSE)</f>
        <v>1</v>
      </c>
      <c r="L94" s="103" t="b">
        <f t="shared" si="41"/>
        <v>1</v>
      </c>
      <c r="M94" s="103" t="b">
        <f t="shared" si="42"/>
        <v>1</v>
      </c>
      <c r="N94" s="103" t="b">
        <f t="shared" si="43"/>
        <v>1</v>
      </c>
      <c r="O94" s="104">
        <f t="shared" si="44"/>
        <v>1</v>
      </c>
      <c r="P94" s="105">
        <f t="shared" si="36"/>
        <v>1457.9654728387172</v>
      </c>
      <c r="Q94" s="105">
        <f t="shared" si="37"/>
        <v>887.13568830821669</v>
      </c>
      <c r="R94" s="105">
        <f t="shared" si="45"/>
        <v>320.82978453050055</v>
      </c>
      <c r="S94" s="105">
        <f t="shared" si="46"/>
        <v>1137.1356883082167</v>
      </c>
      <c r="T94" s="104">
        <f t="shared" si="47"/>
        <v>1</v>
      </c>
      <c r="U94" s="104">
        <f t="shared" si="48"/>
        <v>-52.630381727187675</v>
      </c>
      <c r="V94" s="104">
        <f t="shared" si="49"/>
        <v>-53.754320847158908</v>
      </c>
      <c r="W94" s="106">
        <f t="shared" si="50"/>
        <v>0.75471865151833717</v>
      </c>
      <c r="X94" s="107">
        <f t="shared" si="51"/>
        <v>34.900241577158347</v>
      </c>
      <c r="Y94" s="107">
        <f t="shared" si="52"/>
        <v>2.1050916868278389</v>
      </c>
      <c r="Z94" s="107">
        <f>IF(O94=1,(X94*(T94-W94))*'Säännöt ja ohjeet'!$B$55+Y94,"")</f>
        <v>19.225848319590227</v>
      </c>
      <c r="AA94" s="107">
        <f t="shared" si="53"/>
        <v>0</v>
      </c>
      <c r="AB94" s="107">
        <f t="shared" si="54"/>
        <v>0.24528134848166283</v>
      </c>
      <c r="AC94" s="107">
        <f t="shared" si="55"/>
        <v>53.753240011086213</v>
      </c>
      <c r="AD94" s="107">
        <f t="shared" si="56"/>
        <v>3.5321607835054842</v>
      </c>
      <c r="AE94" s="107">
        <f>IF(O94=1,(AC94*(AA94-AB94))*'Säännöt ja ohjeet'!$B$55+AD94,"")</f>
        <v>-22.837173606849912</v>
      </c>
      <c r="AF94" s="108" t="e">
        <f t="shared" si="57"/>
        <v>#NAME?</v>
      </c>
      <c r="AG94" s="108" t="e">
        <f t="shared" si="58"/>
        <v>#NAME?</v>
      </c>
      <c r="AH94" s="81" t="str">
        <f t="shared" si="59"/>
        <v xml:space="preserve"> </v>
      </c>
      <c r="AI94" s="81"/>
      <c r="AJ94" s="98">
        <f t="shared" si="38"/>
        <v>1009.3875167323115</v>
      </c>
      <c r="AK94" s="98">
        <f t="shared" si="38"/>
        <v>1799.4059807548472</v>
      </c>
      <c r="AL94" s="98">
        <f t="shared" si="38"/>
        <v>2363.2452092141884</v>
      </c>
      <c r="AM94" s="98">
        <f t="shared" si="38"/>
        <v>1465.4466025934048</v>
      </c>
      <c r="AN94" s="98">
        <f t="shared" si="38"/>
        <v>1477.1913211583073</v>
      </c>
      <c r="AO94" s="98">
        <f t="shared" si="38"/>
        <v>1342.9216233568213</v>
      </c>
      <c r="AP94" s="98">
        <f t="shared" si="38"/>
        <v>2249.8426729881276</v>
      </c>
      <c r="AQ94" s="98">
        <f t="shared" si="38"/>
        <v>1570.4298268111411</v>
      </c>
      <c r="AR94" s="98">
        <f t="shared" si="38"/>
        <v>864.2985147013668</v>
      </c>
      <c r="AS94" s="98">
        <f t="shared" si="38"/>
        <v>2190.646213843967</v>
      </c>
      <c r="AT94" s="98">
        <f t="shared" si="38"/>
        <v>1917.7544818345082</v>
      </c>
      <c r="AU94" s="98">
        <f t="shared" si="38"/>
        <v>2332.7039797009338</v>
      </c>
      <c r="AV94" s="98">
        <f t="shared" si="38"/>
        <v>2182.0534033678628</v>
      </c>
      <c r="AW94" s="98">
        <f t="shared" si="38"/>
        <v>1910.8903409084869</v>
      </c>
      <c r="AX94" s="98">
        <f t="shared" si="38"/>
        <v>1013.3425512685695</v>
      </c>
      <c r="AY94" s="98">
        <f t="shared" si="38"/>
        <v>2265.9089612824823</v>
      </c>
      <c r="AZ94" s="98">
        <f t="shared" si="38"/>
        <v>1355.1012206000657</v>
      </c>
      <c r="BA94" s="98">
        <f t="shared" si="38"/>
        <v>2327</v>
      </c>
      <c r="BB94" s="98">
        <f t="shared" si="38"/>
        <v>2171</v>
      </c>
      <c r="BC94" s="98">
        <f t="shared" si="38"/>
        <v>800</v>
      </c>
      <c r="BD94" s="98" t="e">
        <f t="shared" si="38"/>
        <v>#N/A</v>
      </c>
      <c r="BE94" s="98" t="e">
        <f t="shared" si="38"/>
        <v>#N/A</v>
      </c>
      <c r="BF94" s="98" t="e">
        <f t="shared" si="38"/>
        <v>#N/A</v>
      </c>
      <c r="BG94" s="98" t="e">
        <f t="shared" si="38"/>
        <v>#N/A</v>
      </c>
      <c r="BH94" s="98" t="e">
        <f t="shared" si="38"/>
        <v>#N/A</v>
      </c>
      <c r="BI94" s="98" t="e">
        <f t="shared" si="38"/>
        <v>#N/A</v>
      </c>
      <c r="BJ94" s="99">
        <f t="shared" si="39"/>
        <v>1730.4285210558694</v>
      </c>
    </row>
    <row r="95">
      <c r="A95" s="27"/>
      <c r="B95" s="109" t="s">
        <v>3</v>
      </c>
      <c r="C95" s="110" t="s">
        <v>9</v>
      </c>
      <c r="D95" s="110">
        <v>7</v>
      </c>
      <c r="E95" s="110" t="s">
        <v>3</v>
      </c>
      <c r="F95" s="101" t="s">
        <v>100</v>
      </c>
      <c r="G95" s="102">
        <v>45469</v>
      </c>
      <c r="H95" s="103"/>
      <c r="I95" s="103" t="b">
        <f t="shared" si="40"/>
        <v>1</v>
      </c>
      <c r="J95" s="103" t="b">
        <f>IF(IFERROR(MATCH(B95,'Osallistujat ja seuranta'!$C$4:$C$23,0),0)&gt;0,TRUE,FALSE)</f>
        <v>1</v>
      </c>
      <c r="K95" s="103" t="b">
        <f>IF(IFERROR(MATCH(C95,'Osallistujat ja seuranta'!$C$4:$C$23,0),0)&gt;0,TRUE,FALSE)</f>
        <v>1</v>
      </c>
      <c r="L95" s="103" t="b">
        <f t="shared" si="41"/>
        <v>1</v>
      </c>
      <c r="M95" s="103" t="b">
        <f t="shared" si="42"/>
        <v>1</v>
      </c>
      <c r="N95" s="103" t="b">
        <f t="shared" si="43"/>
        <v>1</v>
      </c>
      <c r="O95" s="104">
        <f t="shared" si="44"/>
        <v>1</v>
      </c>
      <c r="P95" s="105">
        <f t="shared" si="36"/>
        <v>2363.2452092141884</v>
      </c>
      <c r="Q95" s="105">
        <f t="shared" si="37"/>
        <v>1477.1913211583073</v>
      </c>
      <c r="R95" s="105">
        <f t="shared" si="45"/>
        <v>236.05388805588109</v>
      </c>
      <c r="S95" s="105">
        <f t="shared" si="46"/>
        <v>2127.1913211583073</v>
      </c>
      <c r="T95" s="104">
        <f t="shared" si="47"/>
        <v>1</v>
      </c>
      <c r="U95" s="104">
        <f t="shared" si="48"/>
        <v>-47.896950863465626</v>
      </c>
      <c r="V95" s="104">
        <f t="shared" si="49"/>
        <v>-49.470097118461382</v>
      </c>
      <c r="W95" s="106">
        <f t="shared" si="50"/>
        <v>0.82823166933965786</v>
      </c>
      <c r="X95" s="107">
        <f t="shared" si="51"/>
        <v>11.829148490811413</v>
      </c>
      <c r="Y95" s="107">
        <f t="shared" si="52"/>
        <v>7.4807050634443192e-002</v>
      </c>
      <c r="Z95" s="107">
        <f>IF(O95=1,(X95*(T95-W95))*'Säännöt ja ohjeet'!$B$55+Y95,"")</f>
        <v>4.1385532294344074</v>
      </c>
      <c r="AA95" s="107">
        <f t="shared" si="53"/>
        <v>0</v>
      </c>
      <c r="AB95" s="107">
        <f t="shared" si="54"/>
        <v>0.17176833066034214</v>
      </c>
      <c r="AC95" s="107">
        <f t="shared" si="55"/>
        <v>34.31924675083669</v>
      </c>
      <c r="AD95" s="107">
        <f t="shared" si="56"/>
        <v>2.0570285245258324</v>
      </c>
      <c r="AE95" s="107">
        <f>IF(O95=1,(AC95*(AA95-AB95))*'Säännöt ja ohjeet'!$B$55+AD95,"")</f>
        <v>-9.7328909232973473</v>
      </c>
      <c r="AF95" s="108" t="e">
        <f t="shared" si="57"/>
        <v>#NAME?</v>
      </c>
      <c r="AG95" s="108" t="e">
        <f t="shared" si="58"/>
        <v>#NAME?</v>
      </c>
      <c r="AH95" s="81" t="str">
        <f t="shared" si="59"/>
        <v xml:space="preserve"> </v>
      </c>
      <c r="AI95" s="81"/>
      <c r="AJ95" s="98">
        <f t="shared" si="38"/>
        <v>1009.3875167323115</v>
      </c>
      <c r="AK95" s="98">
        <f t="shared" si="38"/>
        <v>1799.4059807548472</v>
      </c>
      <c r="AL95" s="98">
        <f t="shared" si="38"/>
        <v>2367.3837624436228</v>
      </c>
      <c r="AM95" s="98">
        <f t="shared" si="38"/>
        <v>1465.4466025934048</v>
      </c>
      <c r="AN95" s="98">
        <f t="shared" si="38"/>
        <v>1467.4584302350099</v>
      </c>
      <c r="AO95" s="98">
        <f t="shared" si="38"/>
        <v>1342.9216233568213</v>
      </c>
      <c r="AP95" s="98">
        <f t="shared" si="38"/>
        <v>2249.8426729881276</v>
      </c>
      <c r="AQ95" s="98">
        <f t="shared" si="38"/>
        <v>1570.4298268111411</v>
      </c>
      <c r="AR95" s="98">
        <f t="shared" si="38"/>
        <v>864.2985147013668</v>
      </c>
      <c r="AS95" s="98">
        <f t="shared" si="38"/>
        <v>2190.646213843967</v>
      </c>
      <c r="AT95" s="98">
        <f t="shared" si="38"/>
        <v>1917.7544818345082</v>
      </c>
      <c r="AU95" s="98">
        <f t="shared" si="38"/>
        <v>2332.7039797009338</v>
      </c>
      <c r="AV95" s="98">
        <f t="shared" si="38"/>
        <v>2182.0534033678628</v>
      </c>
      <c r="AW95" s="98">
        <f t="shared" si="38"/>
        <v>1910.8903409084869</v>
      </c>
      <c r="AX95" s="98">
        <f t="shared" si="38"/>
        <v>1013.3425512685695</v>
      </c>
      <c r="AY95" s="98">
        <f t="shared" si="38"/>
        <v>2265.9089612824823</v>
      </c>
      <c r="AZ95" s="98">
        <f t="shared" si="38"/>
        <v>1355.1012206000657</v>
      </c>
      <c r="BA95" s="98">
        <f t="shared" si="38"/>
        <v>2327</v>
      </c>
      <c r="BB95" s="98">
        <f t="shared" si="38"/>
        <v>2171</v>
      </c>
      <c r="BC95" s="98">
        <f t="shared" si="38"/>
        <v>800</v>
      </c>
      <c r="BD95" s="98" t="e">
        <f t="shared" si="38"/>
        <v>#N/A</v>
      </c>
      <c r="BE95" s="98" t="e">
        <f t="shared" si="38"/>
        <v>#N/A</v>
      </c>
      <c r="BF95" s="98" t="e">
        <f t="shared" si="38"/>
        <v>#N/A</v>
      </c>
      <c r="BG95" s="98" t="e">
        <f t="shared" si="38"/>
        <v>#N/A</v>
      </c>
      <c r="BH95" s="98" t="e">
        <f t="shared" si="38"/>
        <v>#N/A</v>
      </c>
      <c r="BI95" s="98" t="e">
        <f t="shared" si="38"/>
        <v>#N/A</v>
      </c>
      <c r="BJ95" s="99">
        <f t="shared" si="39"/>
        <v>1730.1488041711768</v>
      </c>
    </row>
    <row r="96">
      <c r="A96" s="27"/>
      <c r="B96" s="109" t="s">
        <v>3</v>
      </c>
      <c r="C96" s="110" t="s">
        <v>54</v>
      </c>
      <c r="D96" s="110">
        <v>0</v>
      </c>
      <c r="E96" s="110" t="s">
        <v>3</v>
      </c>
      <c r="F96" s="101" t="s">
        <v>100</v>
      </c>
      <c r="G96" s="102">
        <v>45469</v>
      </c>
      <c r="H96" s="103"/>
      <c r="I96" s="103" t="b">
        <f t="shared" si="40"/>
        <v>1</v>
      </c>
      <c r="J96" s="103" t="b">
        <f>IF(IFERROR(MATCH(B96,'Osallistujat ja seuranta'!$C$4:$C$23,0),0)&gt;0,TRUE,FALSE)</f>
        <v>1</v>
      </c>
      <c r="K96" s="103" t="b">
        <f>IF(IFERROR(MATCH(C96,'Osallistujat ja seuranta'!$C$4:$C$23,0),0)&gt;0,TRUE,FALSE)</f>
        <v>1</v>
      </c>
      <c r="L96" s="103" t="b">
        <f t="shared" si="41"/>
        <v>1</v>
      </c>
      <c r="M96" s="103" t="b">
        <f t="shared" si="42"/>
        <v>1</v>
      </c>
      <c r="N96" s="103" t="b">
        <f t="shared" si="43"/>
        <v>1</v>
      </c>
      <c r="O96" s="104">
        <f t="shared" si="44"/>
        <v>1</v>
      </c>
      <c r="P96" s="105">
        <f t="shared" si="36"/>
        <v>2367.3837624436228</v>
      </c>
      <c r="Q96" s="105">
        <f t="shared" si="37"/>
        <v>2265.9089612824823</v>
      </c>
      <c r="R96" s="105">
        <f t="shared" si="45"/>
        <v>101.47480116114048</v>
      </c>
      <c r="S96" s="105">
        <f t="shared" si="46"/>
        <v>2265.9089612824823</v>
      </c>
      <c r="T96" s="104">
        <f t="shared" si="47"/>
        <v>1</v>
      </c>
      <c r="U96" s="104">
        <f t="shared" si="48"/>
        <v>-47.865956566992217</v>
      </c>
      <c r="V96" s="104">
        <f t="shared" si="49"/>
        <v>-48.588946674617837</v>
      </c>
      <c r="W96" s="106">
        <f t="shared" si="50"/>
        <v>0.67326511900679609</v>
      </c>
      <c r="X96" s="107">
        <f t="shared" si="51"/>
        <v>11.745642091656038</v>
      </c>
      <c r="Y96" s="107">
        <f t="shared" si="52"/>
        <v>7.1635564102431909e-002</v>
      </c>
      <c r="Z96" s="107">
        <f>IF(O96=1,(X96*(T96-W96))*'Säännöt ja ohjeet'!$B$55+Y96,"")</f>
        <v>7.7470575061144364</v>
      </c>
      <c r="AA96" s="107">
        <f t="shared" si="53"/>
        <v>0</v>
      </c>
      <c r="AB96" s="107">
        <f t="shared" si="54"/>
        <v>0.32673488099320391</v>
      </c>
      <c r="AC96" s="107">
        <f t="shared" si="55"/>
        <v>13.856260715582932</v>
      </c>
      <c r="AD96" s="107">
        <f t="shared" si="56"/>
        <v>0.18574913400921161</v>
      </c>
      <c r="AE96" s="107">
        <f>IF(O96=1,(AC96*(AA96-AB96))*'Säännöt ja ohjeet'!$B$55+AD96,"")</f>
        <v>-8.8688982578243802</v>
      </c>
      <c r="AF96" s="108" t="e">
        <f t="shared" si="57"/>
        <v>#NAME?</v>
      </c>
      <c r="AG96" s="108" t="e">
        <f t="shared" si="58"/>
        <v>#NAME?</v>
      </c>
      <c r="AH96" s="81" t="str">
        <f t="shared" si="59"/>
        <v xml:space="preserve"> </v>
      </c>
      <c r="AI96" s="81"/>
      <c r="AJ96" s="98">
        <f t="shared" si="38"/>
        <v>1009.3875167323115</v>
      </c>
      <c r="AK96" s="98">
        <f t="shared" si="38"/>
        <v>1799.4059807548472</v>
      </c>
      <c r="AL96" s="98">
        <f t="shared" si="38"/>
        <v>2375.1308199497371</v>
      </c>
      <c r="AM96" s="98">
        <f t="shared" si="38"/>
        <v>1465.4466025934048</v>
      </c>
      <c r="AN96" s="98">
        <f t="shared" si="38"/>
        <v>1467.4584302350099</v>
      </c>
      <c r="AO96" s="98">
        <f t="shared" si="38"/>
        <v>1342.9216233568213</v>
      </c>
      <c r="AP96" s="98">
        <f t="shared" si="38"/>
        <v>2249.8426729881276</v>
      </c>
      <c r="AQ96" s="98">
        <f t="shared" si="38"/>
        <v>1570.4298268111411</v>
      </c>
      <c r="AR96" s="98">
        <f t="shared" si="38"/>
        <v>864.2985147013668</v>
      </c>
      <c r="AS96" s="98">
        <f t="shared" si="38"/>
        <v>2190.646213843967</v>
      </c>
      <c r="AT96" s="98">
        <f t="shared" si="38"/>
        <v>1917.7544818345082</v>
      </c>
      <c r="AU96" s="98">
        <f t="shared" si="38"/>
        <v>2332.7039797009338</v>
      </c>
      <c r="AV96" s="98">
        <f t="shared" si="38"/>
        <v>2182.0534033678628</v>
      </c>
      <c r="AW96" s="98">
        <f t="shared" si="38"/>
        <v>1910.8903409084869</v>
      </c>
      <c r="AX96" s="98">
        <f t="shared" si="38"/>
        <v>1013.3425512685695</v>
      </c>
      <c r="AY96" s="98">
        <f t="shared" si="38"/>
        <v>2257.0400630246581</v>
      </c>
      <c r="AZ96" s="98">
        <f t="shared" si="38"/>
        <v>1355.1012206000657</v>
      </c>
      <c r="BA96" s="98">
        <f t="shared" si="38"/>
        <v>2327</v>
      </c>
      <c r="BB96" s="98">
        <f t="shared" si="38"/>
        <v>2171</v>
      </c>
      <c r="BC96" s="98">
        <f t="shared" si="38"/>
        <v>800</v>
      </c>
      <c r="BD96" s="98" t="e">
        <f t="shared" si="38"/>
        <v>#N/A</v>
      </c>
      <c r="BE96" s="98" t="e">
        <f t="shared" si="38"/>
        <v>#N/A</v>
      </c>
      <c r="BF96" s="98" t="e">
        <f t="shared" si="38"/>
        <v>#N/A</v>
      </c>
      <c r="BG96" s="98" t="e">
        <f t="shared" si="38"/>
        <v>#N/A</v>
      </c>
      <c r="BH96" s="98" t="e">
        <f t="shared" si="38"/>
        <v>#N/A</v>
      </c>
      <c r="BI96" s="98" t="e">
        <f t="shared" si="38"/>
        <v>#N/A</v>
      </c>
      <c r="BJ96" s="99">
        <f t="shared" si="39"/>
        <v>1730.092712133591</v>
      </c>
    </row>
    <row r="97">
      <c r="A97" s="27"/>
      <c r="B97" s="109" t="s">
        <v>3</v>
      </c>
      <c r="C97" s="110" t="s">
        <v>9</v>
      </c>
      <c r="D97" s="110">
        <v>7</v>
      </c>
      <c r="E97" s="110" t="s">
        <v>3</v>
      </c>
      <c r="F97" s="101" t="s">
        <v>100</v>
      </c>
      <c r="G97" s="112">
        <v>45472</v>
      </c>
      <c r="H97" s="103"/>
      <c r="I97" s="103" t="b">
        <f t="shared" si="40"/>
        <v>1</v>
      </c>
      <c r="J97" s="103" t="b">
        <f>IF(IFERROR(MATCH(B97,'Osallistujat ja seuranta'!$C$4:$C$23,0),0)&gt;0,TRUE,FALSE)</f>
        <v>1</v>
      </c>
      <c r="K97" s="103" t="b">
        <f>IF(IFERROR(MATCH(C97,'Osallistujat ja seuranta'!$C$4:$C$23,0),0)&gt;0,TRUE,FALSE)</f>
        <v>1</v>
      </c>
      <c r="L97" s="103" t="b">
        <f t="shared" si="41"/>
        <v>1</v>
      </c>
      <c r="M97" s="103" t="b">
        <f t="shared" si="42"/>
        <v>1</v>
      </c>
      <c r="N97" s="103" t="b">
        <f t="shared" si="43"/>
        <v>1</v>
      </c>
      <c r="O97" s="104">
        <f t="shared" si="44"/>
        <v>1</v>
      </c>
      <c r="P97" s="105">
        <f t="shared" si="36"/>
        <v>2375.1308199497371</v>
      </c>
      <c r="Q97" s="105">
        <f t="shared" si="37"/>
        <v>1467.4584302350099</v>
      </c>
      <c r="R97" s="105">
        <f t="shared" si="45"/>
        <v>257.67238971472716</v>
      </c>
      <c r="S97" s="105">
        <f t="shared" si="46"/>
        <v>2117.4584302350099</v>
      </c>
      <c r="T97" s="104">
        <f t="shared" si="47"/>
        <v>1</v>
      </c>
      <c r="U97" s="104">
        <f t="shared" si="48"/>
        <v>-47.807566103765993</v>
      </c>
      <c r="V97" s="104">
        <f t="shared" si="49"/>
        <v>-49.52794891718446</v>
      </c>
      <c r="W97" s="106">
        <f t="shared" si="50"/>
        <v>0.84817813855742896</v>
      </c>
      <c r="X97" s="107">
        <f t="shared" si="51"/>
        <v>11.589921617469169</v>
      </c>
      <c r="Y97" s="107">
        <f t="shared" si="52"/>
        <v>6.5999661912515536e-002</v>
      </c>
      <c r="Z97" s="107">
        <f>IF(O97=1,(X97*(T97-W97))*'Säännöt ja ohjeet'!$B$55+Y97,"")</f>
        <v>3.5852066097878419</v>
      </c>
      <c r="AA97" s="107">
        <f t="shared" si="53"/>
        <v>0</v>
      </c>
      <c r="AB97" s="107">
        <f t="shared" si="54"/>
        <v>0.15182186144257104</v>
      </c>
      <c r="AC97" s="107">
        <f t="shared" si="55"/>
        <v>34.612912382610389</v>
      </c>
      <c r="AD97" s="107">
        <f t="shared" si="56"/>
        <v>2.0813599697535801</v>
      </c>
      <c r="AE97" s="107">
        <f>IF(O97=1,(AC97*(AA97-AB97))*'Säännöt ja ohjeet'!$B$55+AD97,"")</f>
        <v>-8.4286336059994724</v>
      </c>
      <c r="AF97" s="108" t="e">
        <f t="shared" si="57"/>
        <v>#NAME?</v>
      </c>
      <c r="AG97" s="108" t="e">
        <f t="shared" si="58"/>
        <v>#NAME?</v>
      </c>
      <c r="AH97" s="81" t="str">
        <f t="shared" si="59"/>
        <v xml:space="preserve"> </v>
      </c>
      <c r="AI97" s="81"/>
      <c r="AJ97" s="98">
        <f t="shared" si="38"/>
        <v>1009.3875167323115</v>
      </c>
      <c r="AK97" s="98">
        <f t="shared" si="38"/>
        <v>1799.4059807548472</v>
      </c>
      <c r="AL97" s="98">
        <f t="shared" si="38"/>
        <v>2378.7160265595248</v>
      </c>
      <c r="AM97" s="98">
        <f t="shared" si="38"/>
        <v>1465.4466025934048</v>
      </c>
      <c r="AN97" s="98">
        <f t="shared" si="38"/>
        <v>1459.0297966290104</v>
      </c>
      <c r="AO97" s="98">
        <f t="shared" si="38"/>
        <v>1342.9216233568213</v>
      </c>
      <c r="AP97" s="98">
        <f t="shared" si="38"/>
        <v>2249.8426729881276</v>
      </c>
      <c r="AQ97" s="98">
        <f t="shared" si="38"/>
        <v>1570.4298268111411</v>
      </c>
      <c r="AR97" s="98">
        <f t="shared" si="38"/>
        <v>864.2985147013668</v>
      </c>
      <c r="AS97" s="98">
        <f t="shared" si="38"/>
        <v>2190.646213843967</v>
      </c>
      <c r="AT97" s="98">
        <f t="shared" si="38"/>
        <v>1917.7544818345082</v>
      </c>
      <c r="AU97" s="98">
        <f t="shared" si="38"/>
        <v>2332.7039797009338</v>
      </c>
      <c r="AV97" s="98">
        <f t="shared" si="38"/>
        <v>2182.0534033678628</v>
      </c>
      <c r="AW97" s="98">
        <f t="shared" si="38"/>
        <v>1910.8903409084869</v>
      </c>
      <c r="AX97" s="98">
        <f t="shared" si="38"/>
        <v>1013.3425512685695</v>
      </c>
      <c r="AY97" s="98">
        <f t="shared" si="38"/>
        <v>2257.0400630246581</v>
      </c>
      <c r="AZ97" s="98">
        <f t="shared" si="38"/>
        <v>1355.1012206000657</v>
      </c>
      <c r="BA97" s="98">
        <f t="shared" si="38"/>
        <v>2327</v>
      </c>
      <c r="BB97" s="98">
        <f t="shared" si="38"/>
        <v>2171</v>
      </c>
      <c r="BC97" s="98">
        <f t="shared" si="38"/>
        <v>800</v>
      </c>
      <c r="BD97" s="98" t="e">
        <f t="shared" si="38"/>
        <v>#N/A</v>
      </c>
      <c r="BE97" s="98" t="e">
        <f t="shared" si="38"/>
        <v>#N/A</v>
      </c>
      <c r="BF97" s="98" t="e">
        <f t="shared" si="38"/>
        <v>#N/A</v>
      </c>
      <c r="BG97" s="98" t="e">
        <f t="shared" si="38"/>
        <v>#N/A</v>
      </c>
      <c r="BH97" s="98" t="e">
        <f t="shared" si="38"/>
        <v>#N/A</v>
      </c>
      <c r="BI97" s="98" t="e">
        <f t="shared" si="38"/>
        <v>#N/A</v>
      </c>
      <c r="BJ97" s="99">
        <f t="shared" si="39"/>
        <v>1729.8505407837802</v>
      </c>
    </row>
    <row r="98">
      <c r="A98" s="27"/>
      <c r="B98" s="109" t="s">
        <v>3</v>
      </c>
      <c r="C98" s="110" t="s">
        <v>46</v>
      </c>
      <c r="D98" s="110">
        <v>0</v>
      </c>
      <c r="E98" s="110" t="s">
        <v>3</v>
      </c>
      <c r="F98" s="101" t="s">
        <v>100</v>
      </c>
      <c r="G98" s="112">
        <v>45472</v>
      </c>
      <c r="H98" s="103"/>
      <c r="I98" s="103" t="b">
        <f t="shared" si="40"/>
        <v>1</v>
      </c>
      <c r="J98" s="103" t="b">
        <f>IF(IFERROR(MATCH(B98,'Osallistujat ja seuranta'!$C$4:$C$23,0),0)&gt;0,TRUE,FALSE)</f>
        <v>1</v>
      </c>
      <c r="K98" s="103" t="b">
        <f>IF(IFERROR(MATCH(C98,'Osallistujat ja seuranta'!$C$4:$C$23,0),0)&gt;0,TRUE,FALSE)</f>
        <v>1</v>
      </c>
      <c r="L98" s="103" t="b">
        <f t="shared" si="41"/>
        <v>1</v>
      </c>
      <c r="M98" s="103" t="b">
        <f t="shared" si="42"/>
        <v>1</v>
      </c>
      <c r="N98" s="103" t="b">
        <f t="shared" si="43"/>
        <v>1</v>
      </c>
      <c r="O98" s="104">
        <f t="shared" si="44"/>
        <v>1</v>
      </c>
      <c r="P98" s="105">
        <f t="shared" si="36"/>
        <v>2378.7160265595248</v>
      </c>
      <c r="Q98" s="105">
        <f t="shared" si="37"/>
        <v>2190.646213843967</v>
      </c>
      <c r="R98" s="105">
        <f t="shared" si="45"/>
        <v>188.06981271555787</v>
      </c>
      <c r="S98" s="105">
        <f t="shared" si="46"/>
        <v>2190.646213843967</v>
      </c>
      <c r="T98" s="104">
        <f t="shared" si="47"/>
        <v>1</v>
      </c>
      <c r="U98" s="104">
        <f t="shared" si="48"/>
        <v>-47.780378242596399</v>
      </c>
      <c r="V98" s="104">
        <f t="shared" si="49"/>
        <v>-49.080730650999058</v>
      </c>
      <c r="W98" s="106">
        <f t="shared" si="50"/>
        <v>0.78589428682532414</v>
      </c>
      <c r="X98" s="107">
        <f t="shared" si="51"/>
        <v>11.518120905450559</v>
      </c>
      <c r="Y98" s="107">
        <f t="shared" si="52"/>
        <v>6.3520698673120518e-002</v>
      </c>
      <c r="Z98" s="107">
        <f>IF(O98=1,(X98*(T98-W98))*'Säännöt ja ohjeet'!$B$55+Y98,"")</f>
        <v>4.9957116804603912</v>
      </c>
      <c r="AA98" s="107">
        <f t="shared" si="53"/>
        <v>0</v>
      </c>
      <c r="AB98" s="107">
        <f t="shared" si="54"/>
        <v>0.21410571317467586</v>
      </c>
      <c r="AC98" s="107">
        <f t="shared" si="55"/>
        <v>15.504726822898352</v>
      </c>
      <c r="AD98" s="107">
        <f t="shared" si="56"/>
        <v>0.31879408470166948</v>
      </c>
      <c r="AE98" s="107">
        <f>IF(O98=1,(AC98*(AA98-AB98))*'Säännöt ja ohjeet'!$B$55+AD98,"")</f>
        <v>-6.3205071032886861</v>
      </c>
      <c r="AF98" s="108" t="e">
        <f t="shared" si="57"/>
        <v>#NAME?</v>
      </c>
      <c r="AG98" s="108" t="e">
        <f t="shared" si="58"/>
        <v>#NAME?</v>
      </c>
      <c r="AH98" s="81" t="str">
        <f t="shared" si="59"/>
        <v xml:space="preserve"> </v>
      </c>
      <c r="AI98" s="81"/>
      <c r="AJ98" s="98">
        <f t="shared" si="38"/>
        <v>1009.3875167323115</v>
      </c>
      <c r="AK98" s="98">
        <f t="shared" si="38"/>
        <v>1799.4059807548472</v>
      </c>
      <c r="AL98" s="98">
        <f t="shared" si="38"/>
        <v>2383.7117382399852</v>
      </c>
      <c r="AM98" s="98">
        <f t="shared" si="38"/>
        <v>1465.4466025934048</v>
      </c>
      <c r="AN98" s="98">
        <f t="shared" si="38"/>
        <v>1459.0297966290104</v>
      </c>
      <c r="AO98" s="98">
        <f t="shared" si="38"/>
        <v>1342.9216233568213</v>
      </c>
      <c r="AP98" s="98">
        <f t="shared" si="38"/>
        <v>2249.8426729881276</v>
      </c>
      <c r="AQ98" s="98">
        <f t="shared" si="38"/>
        <v>1570.4298268111411</v>
      </c>
      <c r="AR98" s="98">
        <f t="shared" si="38"/>
        <v>864.2985147013668</v>
      </c>
      <c r="AS98" s="98">
        <f t="shared" si="38"/>
        <v>2184.3257067406785</v>
      </c>
      <c r="AT98" s="98">
        <f t="shared" si="38"/>
        <v>1917.7544818345082</v>
      </c>
      <c r="AU98" s="98">
        <f t="shared" si="38"/>
        <v>2332.7039797009338</v>
      </c>
      <c r="AV98" s="98">
        <f t="shared" si="38"/>
        <v>2182.0534033678628</v>
      </c>
      <c r="AW98" s="98">
        <f t="shared" si="38"/>
        <v>1910.8903409084869</v>
      </c>
      <c r="AX98" s="98">
        <f t="shared" si="38"/>
        <v>1013.3425512685695</v>
      </c>
      <c r="AY98" s="98">
        <f t="shared" si="38"/>
        <v>2257.0400630246581</v>
      </c>
      <c r="AZ98" s="98">
        <f t="shared" si="38"/>
        <v>1355.1012206000657</v>
      </c>
      <c r="BA98" s="98">
        <f t="shared" si="38"/>
        <v>2327</v>
      </c>
      <c r="BB98" s="98">
        <f t="shared" si="38"/>
        <v>2171</v>
      </c>
      <c r="BC98" s="98">
        <f t="shared" si="38"/>
        <v>800</v>
      </c>
      <c r="BD98" s="98" t="e">
        <f t="shared" si="38"/>
        <v>#N/A</v>
      </c>
      <c r="BE98" s="98" t="e">
        <f t="shared" si="38"/>
        <v>#N/A</v>
      </c>
      <c r="BF98" s="98" t="e">
        <f t="shared" si="38"/>
        <v>#N/A</v>
      </c>
      <c r="BG98" s="98" t="e">
        <f t="shared" si="38"/>
        <v>#N/A</v>
      </c>
      <c r="BH98" s="98" t="e">
        <f t="shared" si="38"/>
        <v>#N/A</v>
      </c>
      <c r="BI98" s="98" t="e">
        <f t="shared" si="38"/>
        <v>#N/A</v>
      </c>
      <c r="BJ98" s="99">
        <f t="shared" si="39"/>
        <v>1729.7843010126394</v>
      </c>
    </row>
    <row r="99">
      <c r="A99" s="27"/>
      <c r="B99" s="109" t="s">
        <v>3</v>
      </c>
      <c r="C99" s="110" t="s">
        <v>44</v>
      </c>
      <c r="D99" s="110">
        <v>9</v>
      </c>
      <c r="E99" s="110" t="s">
        <v>3</v>
      </c>
      <c r="F99" s="101" t="s">
        <v>100</v>
      </c>
      <c r="G99" s="112">
        <v>45472</v>
      </c>
      <c r="H99" s="103"/>
      <c r="I99" s="103" t="b">
        <f t="shared" si="40"/>
        <v>1</v>
      </c>
      <c r="J99" s="103" t="b">
        <f>IF(IFERROR(MATCH(B99,'Osallistujat ja seuranta'!$C$4:$C$23,0),0)&gt;0,TRUE,FALSE)</f>
        <v>1</v>
      </c>
      <c r="K99" s="103" t="b">
        <f>IF(IFERROR(MATCH(C99,'Osallistujat ja seuranta'!$C$4:$C$23,0),0)&gt;0,TRUE,FALSE)</f>
        <v>1</v>
      </c>
      <c r="L99" s="103" t="b">
        <f t="shared" si="41"/>
        <v>1</v>
      </c>
      <c r="M99" s="103" t="b">
        <f t="shared" si="42"/>
        <v>1</v>
      </c>
      <c r="N99" s="103" t="b">
        <f t="shared" si="43"/>
        <v>1</v>
      </c>
      <c r="O99" s="104">
        <f t="shared" si="44"/>
        <v>1</v>
      </c>
      <c r="P99" s="105">
        <f t="shared" si="36"/>
        <v>2383.7117382399852</v>
      </c>
      <c r="Q99" s="105">
        <f t="shared" si="37"/>
        <v>864.2985147013668</v>
      </c>
      <c r="R99" s="105">
        <f t="shared" si="45"/>
        <v>669.41322353861824</v>
      </c>
      <c r="S99" s="105">
        <f t="shared" si="46"/>
        <v>1714.2985147013669</v>
      </c>
      <c r="T99" s="104">
        <f t="shared" si="47"/>
        <v>1</v>
      </c>
      <c r="U99" s="104">
        <f t="shared" si="48"/>
        <v>-47.742317079885481</v>
      </c>
      <c r="V99" s="104">
        <f t="shared" si="49"/>
        <v>-51.581475161148347</v>
      </c>
      <c r="W99" s="106">
        <f t="shared" si="50"/>
        <v>0.97894130362987697</v>
      </c>
      <c r="X99" s="107">
        <f t="shared" si="51"/>
        <v>11.418351385686087</v>
      </c>
      <c r="Y99" s="107">
        <f t="shared" si="52"/>
        <v>6.0198757097359022e-002</v>
      </c>
      <c r="Z99" s="107">
        <f>IF(O99=1,(X99*(T99-W99))*'Säännöt ja ohjeet'!$B$55+Y99,"")</f>
        <v>0.54110994685443281</v>
      </c>
      <c r="AA99" s="107">
        <f t="shared" si="53"/>
        <v>0</v>
      </c>
      <c r="AB99" s="107">
        <f t="shared" si="54"/>
        <v>2.1058696370123031e-002</v>
      </c>
      <c r="AC99" s="107">
        <f t="shared" si="55"/>
        <v>54.569566588712114</v>
      </c>
      <c r="AD99" s="107">
        <f t="shared" si="56"/>
        <v>3.5892537164607212</v>
      </c>
      <c r="AE99" s="107">
        <f>IF(O99=1,(AC99*(AA99-AB99))*'Säännöt ja ohjeet'!$B$55+AD99,"")</f>
        <v>1.2909258487789237</v>
      </c>
      <c r="AF99" s="108" t="e">
        <f t="shared" si="57"/>
        <v>#NAME?</v>
      </c>
      <c r="AG99" s="108" t="e">
        <f t="shared" si="58"/>
        <v>#NAME?</v>
      </c>
      <c r="AH99" s="81" t="str">
        <f t="shared" si="59"/>
        <v xml:space="preserve"> </v>
      </c>
      <c r="AI99" s="81"/>
      <c r="AJ99" s="98">
        <f t="shared" si="38"/>
        <v>1009.3875167323115</v>
      </c>
      <c r="AK99" s="98">
        <f t="shared" si="38"/>
        <v>1799.4059807548472</v>
      </c>
      <c r="AL99" s="98">
        <f t="shared" si="38"/>
        <v>2384.2528481868394</v>
      </c>
      <c r="AM99" s="98">
        <f t="shared" si="38"/>
        <v>1465.4466025934048</v>
      </c>
      <c r="AN99" s="98">
        <f t="shared" si="38"/>
        <v>1459.0297966290104</v>
      </c>
      <c r="AO99" s="98">
        <f t="shared" si="38"/>
        <v>1342.9216233568213</v>
      </c>
      <c r="AP99" s="98">
        <f t="shared" si="38"/>
        <v>2249.8426729881276</v>
      </c>
      <c r="AQ99" s="98">
        <f t="shared" si="38"/>
        <v>1570.4298268111411</v>
      </c>
      <c r="AR99" s="98">
        <f t="shared" si="38"/>
        <v>865.5894405501457</v>
      </c>
      <c r="AS99" s="98">
        <f t="shared" si="38"/>
        <v>2184.3257067406785</v>
      </c>
      <c r="AT99" s="98">
        <f t="shared" si="38"/>
        <v>1917.7544818345082</v>
      </c>
      <c r="AU99" s="98">
        <f t="shared" si="38"/>
        <v>2332.7039797009338</v>
      </c>
      <c r="AV99" s="98">
        <f t="shared" si="38"/>
        <v>2182.0534033678628</v>
      </c>
      <c r="AW99" s="98">
        <f t="shared" si="38"/>
        <v>1910.8903409084869</v>
      </c>
      <c r="AX99" s="98">
        <f t="shared" si="38"/>
        <v>1013.3425512685695</v>
      </c>
      <c r="AY99" s="98">
        <f t="shared" si="38"/>
        <v>2257.0400630246581</v>
      </c>
      <c r="AZ99" s="98">
        <f t="shared" si="38"/>
        <v>1355.1012206000657</v>
      </c>
      <c r="BA99" s="98">
        <f t="shared" si="38"/>
        <v>2327</v>
      </c>
      <c r="BB99" s="98">
        <f t="shared" si="38"/>
        <v>2171</v>
      </c>
      <c r="BC99" s="98">
        <f t="shared" si="38"/>
        <v>800</v>
      </c>
      <c r="BD99" s="98" t="e">
        <f t="shared" si="38"/>
        <v>#N/A</v>
      </c>
      <c r="BE99" s="98" t="e">
        <f t="shared" si="38"/>
        <v>#N/A</v>
      </c>
      <c r="BF99" s="98" t="e">
        <f t="shared" si="38"/>
        <v>#N/A</v>
      </c>
      <c r="BG99" s="98" t="e">
        <f t="shared" si="38"/>
        <v>#N/A</v>
      </c>
      <c r="BH99" s="98" t="e">
        <f t="shared" si="38"/>
        <v>#N/A</v>
      </c>
      <c r="BI99" s="98" t="e">
        <f t="shared" si="38"/>
        <v>#N/A</v>
      </c>
      <c r="BJ99" s="99">
        <f t="shared" si="39"/>
        <v>1729.8759028024208</v>
      </c>
    </row>
    <row r="100">
      <c r="A100" s="27"/>
      <c r="B100" s="109" t="s">
        <v>35</v>
      </c>
      <c r="C100" s="110" t="s">
        <v>30</v>
      </c>
      <c r="D100" s="110">
        <v>3</v>
      </c>
      <c r="E100" s="110" t="s">
        <v>35</v>
      </c>
      <c r="F100" s="110" t="s">
        <v>100</v>
      </c>
      <c r="G100" s="112">
        <v>45472</v>
      </c>
      <c r="H100" s="103"/>
      <c r="I100" s="103" t="b">
        <f t="shared" si="40"/>
        <v>1</v>
      </c>
      <c r="J100" s="103" t="b">
        <f>if(iferror(match(B100,'Osallistujat ja seuranta'!$C$4:$C$23,0),0)&gt;0,TRUE,FALSE)</f>
        <v>1</v>
      </c>
      <c r="K100" s="103" t="b">
        <f>if(iferror(match(C100,'Osallistujat ja seuranta'!$C$4:$C$23,0),0)&gt;0,TRUE,FALSE)</f>
        <v>1</v>
      </c>
      <c r="L100" s="103" t="b">
        <f t="shared" si="41"/>
        <v>1</v>
      </c>
      <c r="M100" s="103" t="b">
        <f t="shared" si="42"/>
        <v>1</v>
      </c>
      <c r="N100" s="103" t="b">
        <f t="shared" si="43"/>
        <v>1</v>
      </c>
      <c r="O100" s="104">
        <f t="shared" si="44"/>
        <v>1</v>
      </c>
      <c r="P100" s="105">
        <f t="shared" si="36"/>
        <v>1465.4466025934048</v>
      </c>
      <c r="Q100" s="105">
        <f t="shared" si="37"/>
        <v>1009.3875167323115</v>
      </c>
      <c r="R100" s="105">
        <f t="shared" si="45"/>
        <v>206.05908586109331</v>
      </c>
      <c r="S100" s="105">
        <f t="shared" si="46"/>
        <v>1259.3875167323115</v>
      </c>
      <c r="T100" s="104">
        <f t="shared" si="47"/>
        <v>1</v>
      </c>
      <c r="U100" s="104">
        <f t="shared" si="48"/>
        <v>-52.601894454949139</v>
      </c>
      <c r="V100" s="104">
        <f t="shared" si="49"/>
        <v>-53.347036950704776</v>
      </c>
      <c r="W100" s="106">
        <f t="shared" si="50"/>
        <v>0.67811935338776996</v>
      </c>
      <c r="X100" s="107">
        <f t="shared" si="51"/>
        <v>34.673731211337945</v>
      </c>
      <c r="Y100" s="107">
        <f t="shared" si="52"/>
        <v>2.0863893887281568</v>
      </c>
      <c r="Z100" s="107">
        <f>if(O100=1,(X100*(T100-W100))*'Säännöt ja ohjeet'!$B$55+Y100,"")</f>
        <v>24.407995434256396</v>
      </c>
      <c r="AA100" s="107">
        <f t="shared" si="53"/>
        <v>0</v>
      </c>
      <c r="AB100" s="107">
        <f t="shared" si="54"/>
        <v>0.32188064661223004</v>
      </c>
      <c r="AC100" s="107">
        <f t="shared" si="55"/>
        <v>49.462333805228447</v>
      </c>
      <c r="AD100" s="107">
        <f t="shared" si="56"/>
        <v>3.2265312278801224</v>
      </c>
      <c r="AE100" s="107">
        <f>if(O100=1,(AC100*(AA100-AB100))*'Säännöt ja ohjeet'!$B$55+AD100,"")</f>
        <v>-28.615404748473672</v>
      </c>
      <c r="AF100" s="108" t="e">
        <f t="shared" si="57"/>
        <v>#NAME?</v>
      </c>
      <c r="AG100" s="108" t="e">
        <f t="shared" si="58"/>
        <v>#NAME?</v>
      </c>
      <c r="AH100" s="81" t="str">
        <f t="shared" si="59"/>
        <v xml:space="preserve"> </v>
      </c>
      <c r="AI100" s="81"/>
      <c r="AJ100" s="98">
        <f t="shared" ref="AJ100:BI100" si="60">if($B100=AJ$3,AJ99+$Z100,if($C100=AJ$3,AJ99+$AE100,AJ99))</f>
        <v>980.77211198383782</v>
      </c>
      <c r="AK100" s="98">
        <f t="shared" si="60"/>
        <v>1799.4059807548472</v>
      </c>
      <c r="AL100" s="98">
        <f t="shared" si="60"/>
        <v>2384.2528481868394</v>
      </c>
      <c r="AM100" s="98">
        <f t="shared" si="60"/>
        <v>1489.8545980276613</v>
      </c>
      <c r="AN100" s="98">
        <f t="shared" si="60"/>
        <v>1459.0297966290104</v>
      </c>
      <c r="AO100" s="98">
        <f t="shared" si="60"/>
        <v>1342.9216233568213</v>
      </c>
      <c r="AP100" s="98">
        <f t="shared" si="60"/>
        <v>2249.8426729881276</v>
      </c>
      <c r="AQ100" s="98">
        <f t="shared" si="60"/>
        <v>1570.4298268111411</v>
      </c>
      <c r="AR100" s="98">
        <f t="shared" si="60"/>
        <v>865.5894405501457</v>
      </c>
      <c r="AS100" s="98">
        <f t="shared" si="60"/>
        <v>2184.3257067406785</v>
      </c>
      <c r="AT100" s="98">
        <f t="shared" si="60"/>
        <v>1917.7544818345082</v>
      </c>
      <c r="AU100" s="98">
        <f t="shared" si="60"/>
        <v>2332.7039797009338</v>
      </c>
      <c r="AV100" s="98">
        <f t="shared" si="60"/>
        <v>2182.0534033678628</v>
      </c>
      <c r="AW100" s="98">
        <f t="shared" si="60"/>
        <v>1910.8903409084869</v>
      </c>
      <c r="AX100" s="98">
        <f t="shared" si="60"/>
        <v>1013.3425512685695</v>
      </c>
      <c r="AY100" s="98">
        <f t="shared" si="60"/>
        <v>2257.0400630246581</v>
      </c>
      <c r="AZ100" s="98">
        <f t="shared" si="60"/>
        <v>1355.1012206000657</v>
      </c>
      <c r="BA100" s="98">
        <f t="shared" si="60"/>
        <v>2327</v>
      </c>
      <c r="BB100" s="98">
        <f t="shared" si="60"/>
        <v>2171</v>
      </c>
      <c r="BC100" s="98">
        <f t="shared" si="60"/>
        <v>800</v>
      </c>
      <c r="BD100" s="98" t="e">
        <f t="shared" si="60"/>
        <v>#N/A</v>
      </c>
      <c r="BE100" s="98" t="e">
        <f t="shared" si="60"/>
        <v>#N/A</v>
      </c>
      <c r="BF100" s="98" t="e">
        <f t="shared" si="60"/>
        <v>#N/A</v>
      </c>
      <c r="BG100" s="98" t="e">
        <f t="shared" si="60"/>
        <v>#N/A</v>
      </c>
      <c r="BH100" s="98" t="e">
        <f t="shared" si="60"/>
        <v>#N/A</v>
      </c>
      <c r="BI100" s="98" t="e">
        <f t="shared" si="60"/>
        <v>#N/A</v>
      </c>
      <c r="BJ100" s="99">
        <f t="shared" si="39"/>
        <v>1729.6655323367099</v>
      </c>
    </row>
    <row r="101">
      <c r="A101" s="27"/>
      <c r="B101" s="109" t="s">
        <v>35</v>
      </c>
      <c r="C101" s="110" t="s">
        <v>44</v>
      </c>
      <c r="D101" s="110">
        <v>0</v>
      </c>
      <c r="E101" s="110" t="s">
        <v>35</v>
      </c>
      <c r="F101" s="110" t="s">
        <v>100</v>
      </c>
      <c r="G101" s="112">
        <v>45472</v>
      </c>
      <c r="H101" s="103"/>
      <c r="I101" s="103" t="b">
        <f t="shared" si="40"/>
        <v>1</v>
      </c>
      <c r="J101" s="103" t="b">
        <f>IF(IFERROR(MATCH(B101,'Osallistujat ja seuranta'!$C$4:$C$23,0),0)&gt;0,TRUE,FALSE)</f>
        <v>1</v>
      </c>
      <c r="K101" s="103" t="b">
        <f>IF(IFERROR(MATCH(C101,'Osallistujat ja seuranta'!$C$4:$C$23,0),0)&gt;0,TRUE,FALSE)</f>
        <v>1</v>
      </c>
      <c r="L101" s="103" t="b">
        <f t="shared" si="41"/>
        <v>1</v>
      </c>
      <c r="M101" s="103" t="b">
        <f t="shared" si="42"/>
        <v>1</v>
      </c>
      <c r="N101" s="103" t="b">
        <f t="shared" si="43"/>
        <v>1</v>
      </c>
      <c r="O101" s="104">
        <f t="shared" si="44"/>
        <v>1</v>
      </c>
      <c r="P101" s="105">
        <f t="shared" si="36"/>
        <v>1489.8545980276613</v>
      </c>
      <c r="Q101" s="105">
        <f t="shared" si="37"/>
        <v>865.5894405501457</v>
      </c>
      <c r="R101" s="105">
        <f t="shared" si="45"/>
        <v>624.26515747751557</v>
      </c>
      <c r="S101" s="105">
        <f t="shared" si="46"/>
        <v>865.5894405501457</v>
      </c>
      <c r="T101" s="104">
        <f t="shared" si="47"/>
        <v>1</v>
      </c>
      <c r="U101" s="104">
        <f t="shared" si="48"/>
        <v>-52.508137175303496</v>
      </c>
      <c r="V101" s="104">
        <f t="shared" si="49"/>
        <v>-54.582219553203167</v>
      </c>
      <c r="W101" s="106">
        <f t="shared" si="50"/>
        <v>0.88835848460613986</v>
      </c>
      <c r="X101" s="107">
        <f t="shared" si="51"/>
        <v>33.938570460361021</v>
      </c>
      <c r="Y101" s="107">
        <f t="shared" si="52"/>
        <v>2.0253715032796835</v>
      </c>
      <c r="Z101" s="107">
        <f>IF(O101=1,(X101*(T101-W101))*'Säännöt ja ohjeet'!$B$55+Y101,"")</f>
        <v>9.6032783762716871</v>
      </c>
      <c r="AA101" s="107">
        <f t="shared" si="53"/>
        <v>0</v>
      </c>
      <c r="AB101" s="107">
        <f t="shared" si="54"/>
        <v>0.11164151539386014</v>
      </c>
      <c r="AC101" s="107">
        <f t="shared" si="55"/>
        <v>54.523298808942059</v>
      </c>
      <c r="AD101" s="107">
        <f t="shared" si="56"/>
        <v>3.5860264018910599</v>
      </c>
      <c r="AE101" s="107">
        <f>IF(O101=1,(AC101*(AA101-AB101))*'Säännöt ja ohjeet'!$B$55+AD101,"")</f>
        <v>-8.5881010047140229</v>
      </c>
      <c r="AF101" s="108" t="e">
        <f t="shared" si="57"/>
        <v>#NAME?</v>
      </c>
      <c r="AG101" s="108" t="e">
        <f t="shared" si="58"/>
        <v>#NAME?</v>
      </c>
      <c r="AH101" s="81" t="str">
        <f t="shared" si="59"/>
        <v xml:space="preserve"> </v>
      </c>
      <c r="AI101" s="81"/>
      <c r="AJ101" s="98">
        <f t="shared" ref="AJ101:BI164" si="61">if($B101=AJ$3,AJ100+$Z101,if($C101=AJ$3,AJ100+$AE101,AJ100))</f>
        <v>980.77211198383782</v>
      </c>
      <c r="AK101" s="98">
        <f t="shared" si="61"/>
        <v>1799.4059807548472</v>
      </c>
      <c r="AL101" s="98">
        <f t="shared" si="61"/>
        <v>2384.2528481868394</v>
      </c>
      <c r="AM101" s="98">
        <f t="shared" si="61"/>
        <v>1499.4578764039329</v>
      </c>
      <c r="AN101" s="98">
        <f t="shared" si="61"/>
        <v>1459.0297966290104</v>
      </c>
      <c r="AO101" s="98">
        <f t="shared" si="61"/>
        <v>1342.9216233568213</v>
      </c>
      <c r="AP101" s="98">
        <f t="shared" si="61"/>
        <v>2249.8426729881276</v>
      </c>
      <c r="AQ101" s="98">
        <f t="shared" si="61"/>
        <v>1570.4298268111411</v>
      </c>
      <c r="AR101" s="98">
        <f t="shared" si="61"/>
        <v>857.00133954543162</v>
      </c>
      <c r="AS101" s="98">
        <f t="shared" si="61"/>
        <v>2184.3257067406785</v>
      </c>
      <c r="AT101" s="98">
        <f t="shared" si="61"/>
        <v>1917.7544818345082</v>
      </c>
      <c r="AU101" s="98">
        <f t="shared" si="61"/>
        <v>2332.7039797009338</v>
      </c>
      <c r="AV101" s="98">
        <f t="shared" si="61"/>
        <v>2182.0534033678628</v>
      </c>
      <c r="AW101" s="98">
        <f t="shared" si="61"/>
        <v>1910.8903409084869</v>
      </c>
      <c r="AX101" s="98">
        <f t="shared" si="61"/>
        <v>1013.3425512685695</v>
      </c>
      <c r="AY101" s="98">
        <f t="shared" si="61"/>
        <v>2257.0400630246581</v>
      </c>
      <c r="AZ101" s="98">
        <f t="shared" si="61"/>
        <v>1355.1012206000657</v>
      </c>
      <c r="BA101" s="98">
        <f t="shared" si="61"/>
        <v>2327</v>
      </c>
      <c r="BB101" s="98">
        <f t="shared" si="61"/>
        <v>2171</v>
      </c>
      <c r="BC101" s="98">
        <f t="shared" si="61"/>
        <v>800</v>
      </c>
      <c r="BD101" s="98" t="e">
        <f t="shared" si="61"/>
        <v>#N/A</v>
      </c>
      <c r="BE101" s="98" t="e">
        <f t="shared" si="61"/>
        <v>#N/A</v>
      </c>
      <c r="BF101" s="98" t="e">
        <f t="shared" si="61"/>
        <v>#N/A</v>
      </c>
      <c r="BG101" s="98" t="e">
        <f t="shared" si="61"/>
        <v>#N/A</v>
      </c>
      <c r="BH101" s="98" t="e">
        <f t="shared" si="61"/>
        <v>#N/A</v>
      </c>
      <c r="BI101" s="98" t="e">
        <f t="shared" si="61"/>
        <v>#N/A</v>
      </c>
      <c r="BJ101" s="99">
        <f t="shared" si="39"/>
        <v>1729.7162912052881</v>
      </c>
    </row>
    <row r="102">
      <c r="A102" s="27"/>
      <c r="B102" s="109" t="s">
        <v>3</v>
      </c>
      <c r="C102" s="110" t="s">
        <v>9</v>
      </c>
      <c r="D102" s="110">
        <v>8</v>
      </c>
      <c r="E102" s="110" t="s">
        <v>3</v>
      </c>
      <c r="F102" s="110" t="s">
        <v>100</v>
      </c>
      <c r="G102" s="112">
        <v>45473</v>
      </c>
      <c r="H102" s="103"/>
      <c r="I102" s="103" t="b">
        <f t="shared" si="40"/>
        <v>1</v>
      </c>
      <c r="J102" s="103" t="b">
        <f>IF(IFERROR(MATCH(B102,'Osallistujat ja seuranta'!$C$4:$C$23,0),0)&gt;0,TRUE,FALSE)</f>
        <v>1</v>
      </c>
      <c r="K102" s="103" t="b">
        <f>IF(IFERROR(MATCH(C102,'Osallistujat ja seuranta'!$C$4:$C$23,0),0)&gt;0,TRUE,FALSE)</f>
        <v>1</v>
      </c>
      <c r="L102" s="103" t="b">
        <f t="shared" si="41"/>
        <v>1</v>
      </c>
      <c r="M102" s="103" t="b">
        <f t="shared" si="42"/>
        <v>1</v>
      </c>
      <c r="N102" s="103" t="b">
        <f t="shared" si="43"/>
        <v>1</v>
      </c>
      <c r="O102" s="104">
        <f t="shared" si="44"/>
        <v>1</v>
      </c>
      <c r="P102" s="105">
        <f t="shared" si="36"/>
        <v>2384.2528481868394</v>
      </c>
      <c r="Q102" s="105">
        <f t="shared" si="37"/>
        <v>1459.0297966290104</v>
      </c>
      <c r="R102" s="105">
        <f t="shared" si="45"/>
        <v>175.22305155782897</v>
      </c>
      <c r="S102" s="105">
        <f t="shared" si="46"/>
        <v>2209.0297966290104</v>
      </c>
      <c r="T102" s="104">
        <f t="shared" si="47"/>
        <v>1</v>
      </c>
      <c r="U102" s="104">
        <f t="shared" si="48"/>
        <v>-47.738182040016639</v>
      </c>
      <c r="V102" s="104">
        <f t="shared" si="49"/>
        <v>-48.963758719116214</v>
      </c>
      <c r="W102" s="106">
        <f t="shared" si="50"/>
        <v>0.77304345210314951</v>
      </c>
      <c r="X102" s="107">
        <f t="shared" si="51"/>
        <v>11.407564406849682</v>
      </c>
      <c r="Y102" s="107">
        <f t="shared" si="52"/>
        <v>5.9848026158409465e-002</v>
      </c>
      <c r="Z102" s="107">
        <f>IF(O102=1,(X102*(T102-W102))*'Säännöt ja ohjeet'!$B$55+Y102,"")</f>
        <v>5.2378909015375825</v>
      </c>
      <c r="AA102" s="107">
        <f t="shared" si="53"/>
        <v>0</v>
      </c>
      <c r="AB102" s="107">
        <f t="shared" si="54"/>
        <v>0.22695654789685049</v>
      </c>
      <c r="AC102" s="107">
        <f t="shared" si="55"/>
        <v>34.867982708925467</v>
      </c>
      <c r="AD102" s="107">
        <f t="shared" si="56"/>
        <v>2.1024309492568127</v>
      </c>
      <c r="AE102" s="107">
        <f>IF(O102=1,(AC102*(AA102-AB102))*'Säännöt ja ohjeet'!$B$55+AD102,"")</f>
        <v>-13.724603026232781</v>
      </c>
      <c r="AF102" s="108" t="e">
        <f t="shared" si="57"/>
        <v>#NAME?</v>
      </c>
      <c r="AG102" s="108" t="e">
        <f t="shared" si="58"/>
        <v>#NAME?</v>
      </c>
      <c r="AH102" s="81" t="str">
        <f t="shared" si="59"/>
        <v xml:space="preserve"> </v>
      </c>
      <c r="AI102" s="81"/>
      <c r="AJ102" s="98">
        <f t="shared" si="61"/>
        <v>980.77211198383782</v>
      </c>
      <c r="AK102" s="98">
        <f t="shared" si="61"/>
        <v>1799.4059807548472</v>
      </c>
      <c r="AL102" s="98">
        <f t="shared" si="61"/>
        <v>2389.4907390883768</v>
      </c>
      <c r="AM102" s="98">
        <f t="shared" si="61"/>
        <v>1499.4578764039329</v>
      </c>
      <c r="AN102" s="98">
        <f t="shared" si="61"/>
        <v>1445.3051936027778</v>
      </c>
      <c r="AO102" s="98">
        <f t="shared" si="61"/>
        <v>1342.9216233568213</v>
      </c>
      <c r="AP102" s="98">
        <f t="shared" si="61"/>
        <v>2249.8426729881276</v>
      </c>
      <c r="AQ102" s="98">
        <f t="shared" si="61"/>
        <v>1570.4298268111411</v>
      </c>
      <c r="AR102" s="98">
        <f t="shared" si="61"/>
        <v>857.00133954543162</v>
      </c>
      <c r="AS102" s="98">
        <f t="shared" si="61"/>
        <v>2184.3257067406785</v>
      </c>
      <c r="AT102" s="98">
        <f t="shared" si="61"/>
        <v>1917.7544818345082</v>
      </c>
      <c r="AU102" s="98">
        <f t="shared" si="61"/>
        <v>2332.7039797009338</v>
      </c>
      <c r="AV102" s="98">
        <f t="shared" si="61"/>
        <v>2182.0534033678628</v>
      </c>
      <c r="AW102" s="98">
        <f t="shared" si="61"/>
        <v>1910.8903409084869</v>
      </c>
      <c r="AX102" s="98">
        <f t="shared" si="61"/>
        <v>1013.3425512685695</v>
      </c>
      <c r="AY102" s="98">
        <f t="shared" si="61"/>
        <v>2257.0400630246581</v>
      </c>
      <c r="AZ102" s="98">
        <f t="shared" si="61"/>
        <v>1355.1012206000657</v>
      </c>
      <c r="BA102" s="98">
        <f t="shared" si="61"/>
        <v>2327</v>
      </c>
      <c r="BB102" s="98">
        <f t="shared" si="61"/>
        <v>2171</v>
      </c>
      <c r="BC102" s="98">
        <f t="shared" si="61"/>
        <v>800</v>
      </c>
      <c r="BD102" s="98" t="e">
        <f t="shared" si="61"/>
        <v>#N/A</v>
      </c>
      <c r="BE102" s="98" t="e">
        <f t="shared" si="61"/>
        <v>#N/A</v>
      </c>
      <c r="BF102" s="98" t="e">
        <f t="shared" si="61"/>
        <v>#N/A</v>
      </c>
      <c r="BG102" s="98" t="e">
        <f t="shared" si="61"/>
        <v>#N/A</v>
      </c>
      <c r="BH102" s="98" t="e">
        <f t="shared" si="61"/>
        <v>#N/A</v>
      </c>
      <c r="BI102" s="98" t="e">
        <f t="shared" si="61"/>
        <v>#N/A</v>
      </c>
      <c r="BJ102" s="99">
        <f t="shared" si="39"/>
        <v>1729.2919555990527</v>
      </c>
    </row>
    <row r="103">
      <c r="A103" s="27"/>
      <c r="B103" s="109" t="s">
        <v>3</v>
      </c>
      <c r="C103" s="110" t="s">
        <v>30</v>
      </c>
      <c r="D103" s="110">
        <v>9</v>
      </c>
      <c r="E103" s="110" t="s">
        <v>3</v>
      </c>
      <c r="F103" s="110" t="s">
        <v>100</v>
      </c>
      <c r="G103" s="112">
        <v>45473</v>
      </c>
      <c r="H103" s="103"/>
      <c r="I103" s="103" t="b">
        <f t="shared" si="40"/>
        <v>1</v>
      </c>
      <c r="J103" s="103" t="b">
        <f>IF(IFERROR(MATCH(B103,'Osallistujat ja seuranta'!$C$4:$C$23,0),0)&gt;0,TRUE,FALSE)</f>
        <v>1</v>
      </c>
      <c r="K103" s="103" t="b">
        <f>IF(IFERROR(MATCH(C103,'Osallistujat ja seuranta'!$C$4:$C$23,0),0)&gt;0,TRUE,FALSE)</f>
        <v>1</v>
      </c>
      <c r="L103" s="103" t="b">
        <f t="shared" si="41"/>
        <v>1</v>
      </c>
      <c r="M103" s="103" t="b">
        <f t="shared" si="42"/>
        <v>1</v>
      </c>
      <c r="N103" s="103" t="b">
        <f t="shared" si="43"/>
        <v>1</v>
      </c>
      <c r="O103" s="104">
        <f t="shared" si="44"/>
        <v>1</v>
      </c>
      <c r="P103" s="105">
        <f t="shared" si="36"/>
        <v>2389.4907390883768</v>
      </c>
      <c r="Q103" s="105">
        <f t="shared" si="37"/>
        <v>980.77211198383782</v>
      </c>
      <c r="R103" s="105">
        <f t="shared" si="45"/>
        <v>558.71862710453888</v>
      </c>
      <c r="S103" s="105">
        <f t="shared" si="46"/>
        <v>1830.7721119838379</v>
      </c>
      <c r="T103" s="104">
        <f t="shared" si="47"/>
        <v>1</v>
      </c>
      <c r="U103" s="104">
        <f t="shared" si="48"/>
        <v>-47.698028492473121</v>
      </c>
      <c r="V103" s="104">
        <f t="shared" si="49"/>
        <v>-51.047446068745991</v>
      </c>
      <c r="W103" s="106">
        <f t="shared" si="50"/>
        <v>0.96608575845079681</v>
      </c>
      <c r="X103" s="107">
        <f t="shared" si="51"/>
        <v>11.303345299262979</v>
      </c>
      <c r="Y103" s="107">
        <f t="shared" si="52"/>
        <v>5.6542808351849383e-002</v>
      </c>
      <c r="Z103" s="107">
        <f>IF(O103=1,(X103*(T103-W103))*'Säännöt ja ohjeet'!$B$55+Y103,"")</f>
        <v>0.82323157393835977</v>
      </c>
      <c r="AA103" s="107">
        <f t="shared" si="53"/>
        <v>0</v>
      </c>
      <c r="AB103" s="107">
        <f t="shared" si="54"/>
        <v>3.3914241549203195e-002</v>
      </c>
      <c r="AC103" s="107">
        <f t="shared" si="55"/>
        <v>50.45468351755882</v>
      </c>
      <c r="AD103" s="107">
        <f t="shared" si="56"/>
        <v>3.2980697338240028</v>
      </c>
      <c r="AE103" s="107">
        <f>IF(O103=1,(AC103*(AA103-AB103))*'Säännöt ja ohjeet'!$B$55+AD103,"")</f>
        <v>-0.124194914382179</v>
      </c>
      <c r="AF103" s="108" t="e">
        <f t="shared" si="57"/>
        <v>#NAME?</v>
      </c>
      <c r="AG103" s="108" t="e">
        <f t="shared" si="58"/>
        <v>#NAME?</v>
      </c>
      <c r="AH103" s="81" t="str">
        <f t="shared" si="59"/>
        <v xml:space="preserve"> </v>
      </c>
      <c r="AI103" s="81"/>
      <c r="AJ103" s="98">
        <f t="shared" si="61"/>
        <v>980.64791706945562</v>
      </c>
      <c r="AK103" s="98">
        <f t="shared" si="61"/>
        <v>1799.4059807548472</v>
      </c>
      <c r="AL103" s="98">
        <f t="shared" si="61"/>
        <v>2390.3139706623151</v>
      </c>
      <c r="AM103" s="98">
        <f t="shared" si="61"/>
        <v>1499.4578764039329</v>
      </c>
      <c r="AN103" s="98">
        <f t="shared" si="61"/>
        <v>1445.3051936027778</v>
      </c>
      <c r="AO103" s="98">
        <f t="shared" si="61"/>
        <v>1342.9216233568213</v>
      </c>
      <c r="AP103" s="98">
        <f t="shared" si="61"/>
        <v>2249.8426729881276</v>
      </c>
      <c r="AQ103" s="98">
        <f t="shared" si="61"/>
        <v>1570.4298268111411</v>
      </c>
      <c r="AR103" s="98">
        <f t="shared" si="61"/>
        <v>857.00133954543162</v>
      </c>
      <c r="AS103" s="98">
        <f t="shared" si="61"/>
        <v>2184.3257067406785</v>
      </c>
      <c r="AT103" s="98">
        <f t="shared" si="61"/>
        <v>1917.7544818345082</v>
      </c>
      <c r="AU103" s="98">
        <f t="shared" si="61"/>
        <v>2332.7039797009338</v>
      </c>
      <c r="AV103" s="98">
        <f t="shared" si="61"/>
        <v>2182.0534033678628</v>
      </c>
      <c r="AW103" s="98">
        <f t="shared" si="61"/>
        <v>1910.8903409084869</v>
      </c>
      <c r="AX103" s="98">
        <f t="shared" si="61"/>
        <v>1013.3425512685695</v>
      </c>
      <c r="AY103" s="98">
        <f t="shared" si="61"/>
        <v>2257.0400630246581</v>
      </c>
      <c r="AZ103" s="98">
        <f t="shared" si="61"/>
        <v>1355.1012206000657</v>
      </c>
      <c r="BA103" s="98">
        <f t="shared" si="61"/>
        <v>2327</v>
      </c>
      <c r="BB103" s="98">
        <f t="shared" si="61"/>
        <v>2171</v>
      </c>
      <c r="BC103" s="98">
        <f t="shared" si="61"/>
        <v>800</v>
      </c>
      <c r="BD103" s="98" t="e">
        <f t="shared" si="61"/>
        <v>#N/A</v>
      </c>
      <c r="BE103" s="98" t="e">
        <f t="shared" si="61"/>
        <v>#N/A</v>
      </c>
      <c r="BF103" s="98" t="e">
        <f t="shared" si="61"/>
        <v>#N/A</v>
      </c>
      <c r="BG103" s="98" t="e">
        <f t="shared" si="61"/>
        <v>#N/A</v>
      </c>
      <c r="BH103" s="98" t="e">
        <f t="shared" si="61"/>
        <v>#N/A</v>
      </c>
      <c r="BI103" s="98" t="e">
        <f t="shared" si="61"/>
        <v>#N/A</v>
      </c>
      <c r="BJ103" s="99">
        <f t="shared" si="39"/>
        <v>1729.3269074320306</v>
      </c>
    </row>
    <row r="104">
      <c r="A104" s="27"/>
      <c r="B104" s="109" t="s">
        <v>46</v>
      </c>
      <c r="C104" s="110" t="s">
        <v>44</v>
      </c>
      <c r="D104" s="110">
        <v>9</v>
      </c>
      <c r="E104" s="110" t="s">
        <v>44</v>
      </c>
      <c r="F104" s="110" t="s">
        <v>100</v>
      </c>
      <c r="G104" s="112">
        <v>45473</v>
      </c>
      <c r="H104" s="103"/>
      <c r="I104" s="103" t="b">
        <f t="shared" si="40"/>
        <v>1</v>
      </c>
      <c r="J104" s="103" t="b">
        <f>IF(IFERROR(MATCH(B104,'Osallistujat ja seuranta'!$C$4:$C$23,0),0)&gt;0,TRUE,FALSE)</f>
        <v>1</v>
      </c>
      <c r="K104" s="103" t="b">
        <f>IF(IFERROR(MATCH(C104,'Osallistujat ja seuranta'!$C$4:$C$23,0),0)&gt;0,TRUE,FALSE)</f>
        <v>1</v>
      </c>
      <c r="L104" s="103" t="b">
        <f t="shared" si="41"/>
        <v>1</v>
      </c>
      <c r="M104" s="103" t="b">
        <f t="shared" si="42"/>
        <v>1</v>
      </c>
      <c r="N104" s="103" t="b">
        <f t="shared" si="43"/>
        <v>1</v>
      </c>
      <c r="O104" s="104">
        <f t="shared" si="44"/>
        <v>1</v>
      </c>
      <c r="P104" s="105">
        <f t="shared" si="36"/>
        <v>2184.3257067406785</v>
      </c>
      <c r="Q104" s="105">
        <f t="shared" si="37"/>
        <v>857.00133954543162</v>
      </c>
      <c r="R104" s="105">
        <f t="shared" si="45"/>
        <v>477.32436719524685</v>
      </c>
      <c r="S104" s="105">
        <f t="shared" si="46"/>
        <v>1707.0013395454316</v>
      </c>
      <c r="T104" s="104">
        <f t="shared" si="47"/>
        <v>0</v>
      </c>
      <c r="U104" s="104">
        <f t="shared" si="48"/>
        <v>-49.120499738982183</v>
      </c>
      <c r="V104" s="104">
        <f t="shared" si="49"/>
        <v>-51.613614283104198</v>
      </c>
      <c r="W104" s="106">
        <f t="shared" si="50"/>
        <v>0.92365771205067926</v>
      </c>
      <c r="X104" s="107">
        <f t="shared" si="51"/>
        <v>15.6463085068312</v>
      </c>
      <c r="Y104" s="107">
        <f t="shared" si="52"/>
        <v>0.33148529337650035</v>
      </c>
      <c r="Z104" s="107">
        <f>IF(O104=1,(X104*(T104-W104))*'Säännöt ja ohjeet'!$B$55+Y104,"")</f>
        <v>-28.572181741541073</v>
      </c>
      <c r="AA104" s="107">
        <f t="shared" si="53"/>
        <v>1</v>
      </c>
      <c r="AB104" s="107">
        <f t="shared" si="54"/>
        <v>7.6342287949320742e-002</v>
      </c>
      <c r="AC104" s="107">
        <f t="shared" si="55"/>
        <v>54.831379584433272</v>
      </c>
      <c r="AD104" s="107">
        <f t="shared" si="56"/>
        <v>3.6074966540703564</v>
      </c>
      <c r="AE104" s="107">
        <f>IF(O104=1,(AC104*(AA104-AB104))*'Säännöt ja ohjeet'!$B$55+AD104,"")</f>
        <v>104.89834988515028</v>
      </c>
      <c r="AF104" s="108" t="e">
        <f t="shared" si="57"/>
        <v>#NAME?</v>
      </c>
      <c r="AG104" s="108" t="e">
        <f t="shared" si="58"/>
        <v>#NAME?</v>
      </c>
      <c r="AH104" s="81" t="str">
        <f t="shared" si="59"/>
        <v xml:space="preserve"> </v>
      </c>
      <c r="AI104" s="81"/>
      <c r="AJ104" s="98">
        <f t="shared" si="61"/>
        <v>980.64791706945562</v>
      </c>
      <c r="AK104" s="98">
        <f t="shared" si="61"/>
        <v>1799.4059807548472</v>
      </c>
      <c r="AL104" s="98">
        <f t="shared" si="61"/>
        <v>2390.3139706623151</v>
      </c>
      <c r="AM104" s="98">
        <f t="shared" si="61"/>
        <v>1499.4578764039329</v>
      </c>
      <c r="AN104" s="98">
        <f t="shared" si="61"/>
        <v>1445.3051936027778</v>
      </c>
      <c r="AO104" s="98">
        <f t="shared" si="61"/>
        <v>1342.9216233568213</v>
      </c>
      <c r="AP104" s="98">
        <f t="shared" si="61"/>
        <v>2249.8426729881276</v>
      </c>
      <c r="AQ104" s="98">
        <f t="shared" si="61"/>
        <v>1570.4298268111411</v>
      </c>
      <c r="AR104" s="98">
        <f t="shared" si="61"/>
        <v>961.89968943058193</v>
      </c>
      <c r="AS104" s="98">
        <f t="shared" si="61"/>
        <v>2155.7535249991374</v>
      </c>
      <c r="AT104" s="98">
        <f t="shared" si="61"/>
        <v>1917.7544818345082</v>
      </c>
      <c r="AU104" s="98">
        <f t="shared" si="61"/>
        <v>2332.7039797009338</v>
      </c>
      <c r="AV104" s="98">
        <f t="shared" si="61"/>
        <v>2182.0534033678628</v>
      </c>
      <c r="AW104" s="98">
        <f t="shared" si="61"/>
        <v>1910.8903409084869</v>
      </c>
      <c r="AX104" s="98">
        <f t="shared" si="61"/>
        <v>1013.3425512685695</v>
      </c>
      <c r="AY104" s="98">
        <f t="shared" si="61"/>
        <v>2257.0400630246581</v>
      </c>
      <c r="AZ104" s="98">
        <f t="shared" si="61"/>
        <v>1355.1012206000657</v>
      </c>
      <c r="BA104" s="98">
        <f t="shared" si="61"/>
        <v>2327</v>
      </c>
      <c r="BB104" s="98">
        <f t="shared" si="61"/>
        <v>2171</v>
      </c>
      <c r="BC104" s="98">
        <f t="shared" si="61"/>
        <v>800</v>
      </c>
      <c r="BD104" s="98" t="e">
        <f t="shared" si="61"/>
        <v>#N/A</v>
      </c>
      <c r="BE104" s="98" t="e">
        <f t="shared" si="61"/>
        <v>#N/A</v>
      </c>
      <c r="BF104" s="98" t="e">
        <f t="shared" si="61"/>
        <v>#N/A</v>
      </c>
      <c r="BG104" s="98" t="e">
        <f t="shared" si="61"/>
        <v>#N/A</v>
      </c>
      <c r="BH104" s="98" t="e">
        <f t="shared" si="61"/>
        <v>#N/A</v>
      </c>
      <c r="BI104" s="98" t="e">
        <f t="shared" si="61"/>
        <v>#N/A</v>
      </c>
      <c r="BJ104" s="99">
        <f t="shared" si="39"/>
        <v>1733.1432158392113</v>
      </c>
    </row>
    <row r="105">
      <c r="A105" s="27"/>
      <c r="B105" s="109" t="s">
        <v>9</v>
      </c>
      <c r="C105" s="110" t="s">
        <v>30</v>
      </c>
      <c r="D105" s="110">
        <v>0</v>
      </c>
      <c r="E105" s="110" t="s">
        <v>9</v>
      </c>
      <c r="F105" s="110" t="s">
        <v>100</v>
      </c>
      <c r="G105" s="112">
        <v>45473</v>
      </c>
      <c r="H105" s="103"/>
      <c r="I105" s="103" t="b">
        <f t="shared" si="40"/>
        <v>1</v>
      </c>
      <c r="J105" s="103" t="b">
        <f>IF(IFERROR(MATCH(B105,'Osallistujat ja seuranta'!$C$4:$C$23,0),0)&gt;0,TRUE,FALSE)</f>
        <v>1</v>
      </c>
      <c r="K105" s="103" t="b">
        <f>IF(IFERROR(MATCH(C105,'Osallistujat ja seuranta'!$C$4:$C$23,0),0)&gt;0,TRUE,FALSE)</f>
        <v>1</v>
      </c>
      <c r="L105" s="103" t="b">
        <f t="shared" si="41"/>
        <v>1</v>
      </c>
      <c r="M105" s="103" t="b">
        <f t="shared" si="42"/>
        <v>1</v>
      </c>
      <c r="N105" s="103" t="b">
        <f t="shared" si="43"/>
        <v>1</v>
      </c>
      <c r="O105" s="104">
        <f t="shared" si="44"/>
        <v>1</v>
      </c>
      <c r="P105" s="105">
        <f t="shared" si="36"/>
        <v>1445.3051936027778</v>
      </c>
      <c r="Q105" s="105">
        <f t="shared" si="37"/>
        <v>980.64791706945562</v>
      </c>
      <c r="R105" s="105">
        <f t="shared" si="45"/>
        <v>464.65727653332215</v>
      </c>
      <c r="S105" s="105">
        <f t="shared" si="46"/>
        <v>980.64791706945562</v>
      </c>
      <c r="T105" s="104">
        <f t="shared" si="47"/>
        <v>1</v>
      </c>
      <c r="U105" s="104">
        <f t="shared" si="48"/>
        <v>-52.67832805656812</v>
      </c>
      <c r="V105" s="104">
        <f t="shared" si="49"/>
        <v>-54.243302057399276</v>
      </c>
      <c r="W105" s="106">
        <f t="shared" si="50"/>
        <v>0.82706593152957353</v>
      </c>
      <c r="X105" s="107">
        <f t="shared" si="51"/>
        <v>35.284822436252497</v>
      </c>
      <c r="Y105" s="107">
        <f t="shared" si="52"/>
        <v>2.1367415990952678</v>
      </c>
      <c r="Z105" s="107">
        <f>IF(O105=1,(X105*(T105-W105))*'Säännöt ja ohjeet'!$B$55+Y105,"")</f>
        <v>14.340637397410728</v>
      </c>
      <c r="AA105" s="107">
        <f t="shared" si="53"/>
        <v>0</v>
      </c>
      <c r="AB105" s="107">
        <f t="shared" si="54"/>
        <v>0.17293406847042647</v>
      </c>
      <c r="AC105" s="107">
        <f t="shared" si="55"/>
        <v>50.459006553374856</v>
      </c>
      <c r="AD105" s="107">
        <f t="shared" si="56"/>
        <v>3.2983802210885771</v>
      </c>
      <c r="AE105" s="107">
        <f>IF(O105=1,(AC105*(AA105-AB105))*'Säännöt ja ohjeet'!$B$55+AD105,"")</f>
        <v>-14.153782367413475</v>
      </c>
      <c r="AF105" s="108" t="e">
        <f t="shared" si="57"/>
        <v>#NAME?</v>
      </c>
      <c r="AG105" s="108" t="e">
        <f t="shared" si="58"/>
        <v>#NAME?</v>
      </c>
      <c r="AH105" s="81" t="str">
        <f t="shared" si="59"/>
        <v xml:space="preserve"> </v>
      </c>
      <c r="AI105" s="81"/>
      <c r="AJ105" s="98">
        <f t="shared" si="61"/>
        <v>966.49413470204217</v>
      </c>
      <c r="AK105" s="98">
        <f t="shared" si="61"/>
        <v>1799.4059807548472</v>
      </c>
      <c r="AL105" s="98">
        <f t="shared" si="61"/>
        <v>2390.3139706623151</v>
      </c>
      <c r="AM105" s="98">
        <f t="shared" si="61"/>
        <v>1499.4578764039329</v>
      </c>
      <c r="AN105" s="98">
        <f t="shared" si="61"/>
        <v>1459.6458310001885</v>
      </c>
      <c r="AO105" s="98">
        <f t="shared" si="61"/>
        <v>1342.9216233568213</v>
      </c>
      <c r="AP105" s="98">
        <f t="shared" si="61"/>
        <v>2249.8426729881276</v>
      </c>
      <c r="AQ105" s="98">
        <f t="shared" si="61"/>
        <v>1570.4298268111411</v>
      </c>
      <c r="AR105" s="98">
        <f t="shared" si="61"/>
        <v>961.89968943058193</v>
      </c>
      <c r="AS105" s="98">
        <f t="shared" si="61"/>
        <v>2155.7535249991374</v>
      </c>
      <c r="AT105" s="98">
        <f t="shared" si="61"/>
        <v>1917.7544818345082</v>
      </c>
      <c r="AU105" s="98">
        <f t="shared" si="61"/>
        <v>2332.7039797009338</v>
      </c>
      <c r="AV105" s="98">
        <f t="shared" si="61"/>
        <v>2182.0534033678628</v>
      </c>
      <c r="AW105" s="98">
        <f t="shared" si="61"/>
        <v>1910.8903409084869</v>
      </c>
      <c r="AX105" s="98">
        <f t="shared" si="61"/>
        <v>1013.3425512685695</v>
      </c>
      <c r="AY105" s="98">
        <f t="shared" si="61"/>
        <v>2257.0400630246581</v>
      </c>
      <c r="AZ105" s="98">
        <f t="shared" si="61"/>
        <v>1355.1012206000657</v>
      </c>
      <c r="BA105" s="98">
        <f t="shared" si="61"/>
        <v>2327</v>
      </c>
      <c r="BB105" s="98">
        <f t="shared" si="61"/>
        <v>2171</v>
      </c>
      <c r="BC105" s="98">
        <f t="shared" si="61"/>
        <v>800</v>
      </c>
      <c r="BD105" s="98" t="e">
        <f t="shared" si="61"/>
        <v>#N/A</v>
      </c>
      <c r="BE105" s="98" t="e">
        <f t="shared" si="61"/>
        <v>#N/A</v>
      </c>
      <c r="BF105" s="98" t="e">
        <f t="shared" si="61"/>
        <v>#N/A</v>
      </c>
      <c r="BG105" s="98" t="e">
        <f t="shared" si="61"/>
        <v>#N/A</v>
      </c>
      <c r="BH105" s="98" t="e">
        <f t="shared" si="61"/>
        <v>#N/A</v>
      </c>
      <c r="BI105" s="98" t="e">
        <f t="shared" si="61"/>
        <v>#N/A</v>
      </c>
      <c r="BJ105" s="99">
        <f t="shared" si="39"/>
        <v>1733.1525585907111</v>
      </c>
    </row>
    <row r="106">
      <c r="A106" s="27"/>
      <c r="B106" s="109" t="s">
        <v>50</v>
      </c>
      <c r="C106" s="110" t="s">
        <v>9</v>
      </c>
      <c r="D106" s="110">
        <v>8</v>
      </c>
      <c r="E106" s="110" t="s">
        <v>9</v>
      </c>
      <c r="F106" s="110" t="s">
        <v>100</v>
      </c>
      <c r="G106" s="112">
        <v>45473</v>
      </c>
      <c r="H106" s="103"/>
      <c r="I106" s="103" t="b">
        <f t="shared" si="40"/>
        <v>1</v>
      </c>
      <c r="J106" s="103" t="b">
        <f>IF(IFERROR(MATCH(B106,'Osallistujat ja seuranta'!$C$4:$C$23,0),0)&gt;0,TRUE,FALSE)</f>
        <v>1</v>
      </c>
      <c r="K106" s="103" t="b">
        <f>IF(IFERROR(MATCH(C106,'Osallistujat ja seuranta'!$C$4:$C$23,0),0)&gt;0,TRUE,FALSE)</f>
        <v>1</v>
      </c>
      <c r="L106" s="103" t="b">
        <f t="shared" si="41"/>
        <v>1</v>
      </c>
      <c r="M106" s="103" t="b">
        <f t="shared" si="42"/>
        <v>1</v>
      </c>
      <c r="N106" s="103" t="b">
        <f t="shared" si="43"/>
        <v>1</v>
      </c>
      <c r="O106" s="104">
        <f t="shared" si="44"/>
        <v>1</v>
      </c>
      <c r="P106" s="105">
        <f t="shared" si="36"/>
        <v>2332.7039797009338</v>
      </c>
      <c r="Q106" s="105">
        <f t="shared" si="37"/>
        <v>1459.6458310001885</v>
      </c>
      <c r="R106" s="105">
        <f t="shared" si="45"/>
        <v>123.05814870074528</v>
      </c>
      <c r="S106" s="105">
        <f t="shared" si="46"/>
        <v>2209.6458310001885</v>
      </c>
      <c r="T106" s="104">
        <f t="shared" si="47"/>
        <v>0</v>
      </c>
      <c r="U106" s="104">
        <f t="shared" si="48"/>
        <v>-48.121531996605</v>
      </c>
      <c r="V106" s="104">
        <f t="shared" si="49"/>
        <v>-48.959804936939193</v>
      </c>
      <c r="W106" s="106">
        <f t="shared" si="50"/>
        <v>0.69810135264767692</v>
      </c>
      <c r="X106" s="107">
        <f t="shared" si="51"/>
        <v>12.452227555574131</v>
      </c>
      <c r="Y106" s="107">
        <f t="shared" si="52"/>
        <v>0.10189862051695861</v>
      </c>
      <c r="Z106" s="107">
        <f>IF(O106=1,(X106*(T106-W106))*'Säännöt ja ohjeet'!$B$55+Y106,"")</f>
        <v>-17.283935179528996</v>
      </c>
      <c r="AA106" s="107">
        <f t="shared" si="53"/>
        <v>1</v>
      </c>
      <c r="AB106" s="107">
        <f t="shared" si="54"/>
        <v>0.30189864735232308</v>
      </c>
      <c r="AC106" s="107">
        <f t="shared" si="55"/>
        <v>34.849316273710599</v>
      </c>
      <c r="AD106" s="107">
        <f t="shared" si="56"/>
        <v>2.1008909053867408</v>
      </c>
      <c r="AE106" s="107">
        <f>IF(O106=1,(AC106*(AA106-AB106))*'Säännöt ja ohjeet'!$B$55+AD106,"")</f>
        <v>50.757600564434881</v>
      </c>
      <c r="AF106" s="108" t="e">
        <f t="shared" si="57"/>
        <v>#NAME?</v>
      </c>
      <c r="AG106" s="108" t="e">
        <f t="shared" si="58"/>
        <v>#NAME?</v>
      </c>
      <c r="AH106" s="81" t="str">
        <f t="shared" si="59"/>
        <v xml:space="preserve"> </v>
      </c>
      <c r="AI106" s="81"/>
      <c r="AJ106" s="98">
        <f t="shared" si="61"/>
        <v>966.49413470204217</v>
      </c>
      <c r="AK106" s="98">
        <f t="shared" si="61"/>
        <v>1799.4059807548472</v>
      </c>
      <c r="AL106" s="98">
        <f t="shared" si="61"/>
        <v>2390.3139706623151</v>
      </c>
      <c r="AM106" s="98">
        <f t="shared" si="61"/>
        <v>1499.4578764039329</v>
      </c>
      <c r="AN106" s="98">
        <f t="shared" si="61"/>
        <v>1510.4034315646234</v>
      </c>
      <c r="AO106" s="98">
        <f t="shared" si="61"/>
        <v>1342.9216233568213</v>
      </c>
      <c r="AP106" s="98">
        <f t="shared" si="61"/>
        <v>2249.8426729881276</v>
      </c>
      <c r="AQ106" s="98">
        <f t="shared" si="61"/>
        <v>1570.4298268111411</v>
      </c>
      <c r="AR106" s="98">
        <f t="shared" si="61"/>
        <v>961.89968943058193</v>
      </c>
      <c r="AS106" s="98">
        <f t="shared" si="61"/>
        <v>2155.7535249991374</v>
      </c>
      <c r="AT106" s="98">
        <f t="shared" si="61"/>
        <v>1917.7544818345082</v>
      </c>
      <c r="AU106" s="98">
        <f t="shared" si="61"/>
        <v>2315.4200445214046</v>
      </c>
      <c r="AV106" s="98">
        <f t="shared" si="61"/>
        <v>2182.0534033678628</v>
      </c>
      <c r="AW106" s="98">
        <f t="shared" si="61"/>
        <v>1910.8903409084869</v>
      </c>
      <c r="AX106" s="98">
        <f t="shared" si="61"/>
        <v>1013.3425512685695</v>
      </c>
      <c r="AY106" s="98">
        <f t="shared" si="61"/>
        <v>2257.0400630246581</v>
      </c>
      <c r="AZ106" s="98">
        <f t="shared" si="61"/>
        <v>1355.1012206000657</v>
      </c>
      <c r="BA106" s="98">
        <f t="shared" si="61"/>
        <v>2327</v>
      </c>
      <c r="BB106" s="98">
        <f t="shared" si="61"/>
        <v>2171</v>
      </c>
      <c r="BC106" s="98">
        <f t="shared" si="61"/>
        <v>800</v>
      </c>
      <c r="BD106" s="98" t="e">
        <f t="shared" si="61"/>
        <v>#N/A</v>
      </c>
      <c r="BE106" s="98" t="e">
        <f t="shared" si="61"/>
        <v>#N/A</v>
      </c>
      <c r="BF106" s="98" t="e">
        <f t="shared" si="61"/>
        <v>#N/A</v>
      </c>
      <c r="BG106" s="98" t="e">
        <f t="shared" si="61"/>
        <v>#N/A</v>
      </c>
      <c r="BH106" s="98" t="e">
        <f t="shared" si="61"/>
        <v>#N/A</v>
      </c>
      <c r="BI106" s="98" t="e">
        <f t="shared" si="61"/>
        <v>#N/A</v>
      </c>
      <c r="BJ106" s="99">
        <f t="shared" si="39"/>
        <v>1734.8262418599566</v>
      </c>
    </row>
    <row r="107">
      <c r="A107" s="27"/>
      <c r="B107" s="109" t="s">
        <v>50</v>
      </c>
      <c r="C107" s="110" t="s">
        <v>51</v>
      </c>
      <c r="D107" s="110">
        <v>1</v>
      </c>
      <c r="E107" s="110" t="s">
        <v>51</v>
      </c>
      <c r="F107" s="110" t="s">
        <v>100</v>
      </c>
      <c r="G107" s="112">
        <v>45473</v>
      </c>
      <c r="H107" s="103"/>
      <c r="I107" s="103" t="b">
        <f t="shared" si="40"/>
        <v>1</v>
      </c>
      <c r="J107" s="103" t="b">
        <f>IF(IFERROR(MATCH(B107,'Osallistujat ja seuranta'!$C$4:$C$23,0),0)&gt;0,TRUE,FALSE)</f>
        <v>1</v>
      </c>
      <c r="K107" s="103" t="b">
        <f>IF(IFERROR(MATCH(C107,'Osallistujat ja seuranta'!$C$4:$C$23,0),0)&gt;0,TRUE,FALSE)</f>
        <v>1</v>
      </c>
      <c r="L107" s="103" t="b">
        <f t="shared" si="41"/>
        <v>1</v>
      </c>
      <c r="M107" s="103" t="b">
        <f t="shared" si="42"/>
        <v>1</v>
      </c>
      <c r="N107" s="103" t="b">
        <f t="shared" si="43"/>
        <v>1</v>
      </c>
      <c r="O107" s="104">
        <f t="shared" si="44"/>
        <v>1</v>
      </c>
      <c r="P107" s="105">
        <f t="shared" si="36"/>
        <v>2315.4200445214046</v>
      </c>
      <c r="Q107" s="105">
        <f t="shared" si="37"/>
        <v>2182.0534033678628</v>
      </c>
      <c r="R107" s="105">
        <f t="shared" si="45"/>
        <v>83.366641153541877</v>
      </c>
      <c r="S107" s="105">
        <f t="shared" si="46"/>
        <v>2232.0534033678628</v>
      </c>
      <c r="T107" s="104">
        <f t="shared" si="47"/>
        <v>0</v>
      </c>
      <c r="U107" s="104">
        <f t="shared" si="48"/>
        <v>-48.245505763572091</v>
      </c>
      <c r="V107" s="104">
        <f t="shared" si="49"/>
        <v>-48.814451105815579</v>
      </c>
      <c r="W107" s="106">
        <f t="shared" si="50"/>
        <v>0.63851978277820765</v>
      </c>
      <c r="X107" s="107">
        <f t="shared" si="51"/>
        <v>12.810131586856636</v>
      </c>
      <c r="Y107" s="107">
        <f t="shared" si="52"/>
        <v>0.12028176559494705</v>
      </c>
      <c r="Z107" s="107">
        <f>IF(O107=1,(X107*(T107-W107))*'Säännöt ja ohjeet'!$B$55+Y107,"")</f>
        <v>-16.238763110804964</v>
      </c>
      <c r="AA107" s="107">
        <f t="shared" si="53"/>
        <v>1</v>
      </c>
      <c r="AB107" s="107">
        <f t="shared" si="54"/>
        <v>0.36148021722179235</v>
      </c>
      <c r="AC107" s="107">
        <f t="shared" si="55"/>
        <v>15.697326804682938</v>
      </c>
      <c r="AD107" s="107">
        <f t="shared" si="56"/>
        <v>0.33609550969910851</v>
      </c>
      <c r="AE107" s="107">
        <f>IF(O107=1,(AC107*(AA107-AB107))*'Säännöt ja ohjeet'!$B$55+AD107,"")</f>
        <v>20.382202912748483</v>
      </c>
      <c r="AF107" s="108" t="e">
        <f t="shared" si="57"/>
        <v>#NAME?</v>
      </c>
      <c r="AG107" s="108" t="e">
        <f t="shared" si="58"/>
        <v>#NAME?</v>
      </c>
      <c r="AH107" s="81" t="str">
        <f t="shared" si="59"/>
        <v xml:space="preserve"> </v>
      </c>
      <c r="AI107" s="81"/>
      <c r="AJ107" s="98">
        <f t="shared" si="61"/>
        <v>966.49413470204217</v>
      </c>
      <c r="AK107" s="98">
        <f t="shared" si="61"/>
        <v>1799.4059807548472</v>
      </c>
      <c r="AL107" s="98">
        <f t="shared" si="61"/>
        <v>2390.3139706623151</v>
      </c>
      <c r="AM107" s="98">
        <f t="shared" si="61"/>
        <v>1499.4578764039329</v>
      </c>
      <c r="AN107" s="98">
        <f t="shared" si="61"/>
        <v>1510.4034315646234</v>
      </c>
      <c r="AO107" s="98">
        <f t="shared" si="61"/>
        <v>1342.9216233568213</v>
      </c>
      <c r="AP107" s="98">
        <f t="shared" si="61"/>
        <v>2249.8426729881276</v>
      </c>
      <c r="AQ107" s="98">
        <f t="shared" si="61"/>
        <v>1570.4298268111411</v>
      </c>
      <c r="AR107" s="98">
        <f t="shared" si="61"/>
        <v>961.89968943058193</v>
      </c>
      <c r="AS107" s="98">
        <f t="shared" si="61"/>
        <v>2155.7535249991374</v>
      </c>
      <c r="AT107" s="98">
        <f t="shared" si="61"/>
        <v>1917.7544818345082</v>
      </c>
      <c r="AU107" s="98">
        <f t="shared" si="61"/>
        <v>2299.1812814105997</v>
      </c>
      <c r="AV107" s="98">
        <f t="shared" si="61"/>
        <v>2202.4356062806114</v>
      </c>
      <c r="AW107" s="98">
        <f t="shared" si="61"/>
        <v>1910.8903409084869</v>
      </c>
      <c r="AX107" s="98">
        <f t="shared" si="61"/>
        <v>1013.3425512685695</v>
      </c>
      <c r="AY107" s="98">
        <f t="shared" si="61"/>
        <v>2257.0400630246581</v>
      </c>
      <c r="AZ107" s="98">
        <f t="shared" si="61"/>
        <v>1355.1012206000657</v>
      </c>
      <c r="BA107" s="98">
        <f t="shared" si="61"/>
        <v>2327</v>
      </c>
      <c r="BB107" s="98">
        <f t="shared" si="61"/>
        <v>2171</v>
      </c>
      <c r="BC107" s="98">
        <f t="shared" si="61"/>
        <v>800</v>
      </c>
      <c r="BD107" s="98" t="e">
        <f t="shared" si="61"/>
        <v>#N/A</v>
      </c>
      <c r="BE107" s="98" t="e">
        <f t="shared" si="61"/>
        <v>#N/A</v>
      </c>
      <c r="BF107" s="98" t="e">
        <f t="shared" si="61"/>
        <v>#N/A</v>
      </c>
      <c r="BG107" s="98" t="e">
        <f t="shared" si="61"/>
        <v>#N/A</v>
      </c>
      <c r="BH107" s="98" t="e">
        <f t="shared" si="61"/>
        <v>#N/A</v>
      </c>
      <c r="BI107" s="98" t="e">
        <f t="shared" si="61"/>
        <v>#N/A</v>
      </c>
      <c r="BJ107" s="99">
        <f t="shared" si="39"/>
        <v>1735.0334138500534</v>
      </c>
    </row>
    <row r="108">
      <c r="A108" s="27"/>
      <c r="B108" s="109" t="s">
        <v>3</v>
      </c>
      <c r="C108" s="110" t="s">
        <v>57</v>
      </c>
      <c r="D108" s="110">
        <v>1</v>
      </c>
      <c r="E108" s="110" t="s">
        <v>3</v>
      </c>
      <c r="F108" s="110" t="s">
        <v>100</v>
      </c>
      <c r="G108" s="112">
        <v>45473</v>
      </c>
      <c r="H108" s="103"/>
      <c r="I108" s="103" t="b">
        <f t="shared" si="40"/>
        <v>1</v>
      </c>
      <c r="J108" s="103" t="b">
        <f>IF(IFERROR(MATCH(B108,'Osallistujat ja seuranta'!$C$4:$C$23,0),0)&gt;0,TRUE,FALSE)</f>
        <v>1</v>
      </c>
      <c r="K108" s="103" t="b">
        <f>IF(IFERROR(MATCH(C108,'Osallistujat ja seuranta'!$C$4:$C$23,0),0)&gt;0,TRUE,FALSE)</f>
        <v>1</v>
      </c>
      <c r="L108" s="103" t="b">
        <f t="shared" si="41"/>
        <v>1</v>
      </c>
      <c r="M108" s="103" t="b">
        <f t="shared" si="42"/>
        <v>1</v>
      </c>
      <c r="N108" s="103" t="b">
        <f t="shared" si="43"/>
        <v>1</v>
      </c>
      <c r="O108" s="104">
        <f t="shared" si="44"/>
        <v>1</v>
      </c>
      <c r="P108" s="105">
        <f t="shared" si="36"/>
        <v>2390.3139706623151</v>
      </c>
      <c r="Q108" s="105">
        <f t="shared" si="37"/>
        <v>2171</v>
      </c>
      <c r="R108" s="105">
        <f t="shared" si="45"/>
        <v>169.31397066231511</v>
      </c>
      <c r="S108" s="105">
        <f t="shared" si="46"/>
        <v>2221</v>
      </c>
      <c r="T108" s="104">
        <f t="shared" si="47"/>
        <v>1</v>
      </c>
      <c r="U108" s="104">
        <f t="shared" si="48"/>
        <v>-47.69169662089719</v>
      </c>
      <c r="V108" s="104">
        <f t="shared" si="49"/>
        <v>-48.886529756806944</v>
      </c>
      <c r="W108" s="106">
        <f t="shared" si="50"/>
        <v>0.76760435211438183</v>
      </c>
      <c r="X108" s="107">
        <f t="shared" si="51"/>
        <v>11.28699797040904</v>
      </c>
      <c r="Y108" s="107">
        <f t="shared" si="52"/>
        <v>5.6037938278881171e-002</v>
      </c>
      <c r="Z108" s="107">
        <f>IF(O108=1,(X108*(T108-W108))*'Säännöt ja ohjeet'!$B$55+Y108,"")</f>
        <v>5.3021363503126135</v>
      </c>
      <c r="AA108" s="107">
        <f t="shared" si="53"/>
        <v>0</v>
      </c>
      <c r="AB108" s="107">
        <f t="shared" si="54"/>
        <v>0.23239564788561817</v>
      </c>
      <c r="AC108" s="107">
        <f t="shared" si="55"/>
        <v>15.946387525713128</v>
      </c>
      <c r="AD108" s="107">
        <f t="shared" si="56"/>
        <v>0.35886237191216647</v>
      </c>
      <c r="AE108" s="107">
        <f>IF(O108=1,(AC108*(AA108-AB108))*'Säännöt ja ohjeet'!$B$55+AD108,"")</f>
        <v>-7.052879749034318</v>
      </c>
      <c r="AF108" s="108" t="e">
        <f t="shared" si="57"/>
        <v>#NAME?</v>
      </c>
      <c r="AG108" s="108" t="e">
        <f t="shared" si="58"/>
        <v>#NAME?</v>
      </c>
      <c r="AH108" s="81" t="str">
        <f t="shared" si="59"/>
        <v xml:space="preserve"> </v>
      </c>
      <c r="AI108" s="81"/>
      <c r="AJ108" s="98">
        <f t="shared" si="61"/>
        <v>966.49413470204217</v>
      </c>
      <c r="AK108" s="98">
        <f t="shared" si="61"/>
        <v>1799.4059807548472</v>
      </c>
      <c r="AL108" s="98">
        <f t="shared" si="61"/>
        <v>2395.6161070126277</v>
      </c>
      <c r="AM108" s="98">
        <f t="shared" si="61"/>
        <v>1499.4578764039329</v>
      </c>
      <c r="AN108" s="98">
        <f t="shared" si="61"/>
        <v>1510.4034315646234</v>
      </c>
      <c r="AO108" s="98">
        <f t="shared" si="61"/>
        <v>1342.9216233568213</v>
      </c>
      <c r="AP108" s="98">
        <f t="shared" si="61"/>
        <v>2249.8426729881276</v>
      </c>
      <c r="AQ108" s="98">
        <f t="shared" si="61"/>
        <v>1570.4298268111411</v>
      </c>
      <c r="AR108" s="98">
        <f t="shared" si="61"/>
        <v>961.89968943058193</v>
      </c>
      <c r="AS108" s="98">
        <f t="shared" si="61"/>
        <v>2155.7535249991374</v>
      </c>
      <c r="AT108" s="98">
        <f t="shared" si="61"/>
        <v>1917.7544818345082</v>
      </c>
      <c r="AU108" s="98">
        <f t="shared" si="61"/>
        <v>2299.1812814105997</v>
      </c>
      <c r="AV108" s="98">
        <f t="shared" si="61"/>
        <v>2202.4356062806114</v>
      </c>
      <c r="AW108" s="98">
        <f t="shared" si="61"/>
        <v>1910.8903409084869</v>
      </c>
      <c r="AX108" s="98">
        <f t="shared" si="61"/>
        <v>1013.3425512685695</v>
      </c>
      <c r="AY108" s="98">
        <f t="shared" si="61"/>
        <v>2257.0400630246581</v>
      </c>
      <c r="AZ108" s="98">
        <f t="shared" si="61"/>
        <v>1355.1012206000657</v>
      </c>
      <c r="BA108" s="98">
        <f t="shared" si="61"/>
        <v>2327</v>
      </c>
      <c r="BB108" s="98">
        <f t="shared" si="61"/>
        <v>2163.9471202509658</v>
      </c>
      <c r="BC108" s="98">
        <f t="shared" si="61"/>
        <v>800</v>
      </c>
      <c r="BD108" s="98" t="e">
        <f t="shared" si="61"/>
        <v>#N/A</v>
      </c>
      <c r="BE108" s="98" t="e">
        <f t="shared" si="61"/>
        <v>#N/A</v>
      </c>
      <c r="BF108" s="98" t="e">
        <f t="shared" si="61"/>
        <v>#N/A</v>
      </c>
      <c r="BG108" s="98" t="e">
        <f t="shared" si="61"/>
        <v>#N/A</v>
      </c>
      <c r="BH108" s="98" t="e">
        <f t="shared" si="61"/>
        <v>#N/A</v>
      </c>
      <c r="BI108" s="98" t="e">
        <f t="shared" si="61"/>
        <v>#N/A</v>
      </c>
      <c r="BJ108" s="99">
        <f t="shared" si="39"/>
        <v>1734.9458766801174</v>
      </c>
    </row>
    <row r="109">
      <c r="A109" s="27"/>
      <c r="B109" s="109" t="s">
        <v>3</v>
      </c>
      <c r="C109" s="110" t="s">
        <v>56</v>
      </c>
      <c r="D109" s="110">
        <v>0</v>
      </c>
      <c r="E109" s="110" t="s">
        <v>56</v>
      </c>
      <c r="F109" s="110" t="s">
        <v>100</v>
      </c>
      <c r="G109" s="112">
        <v>45473</v>
      </c>
      <c r="H109" s="103"/>
      <c r="I109" s="103" t="b">
        <f t="shared" si="40"/>
        <v>1</v>
      </c>
      <c r="J109" s="103" t="b">
        <f>IF(IFERROR(MATCH(B109,'Osallistujat ja seuranta'!$C$4:$C$23,0),0)&gt;0,TRUE,FALSE)</f>
        <v>1</v>
      </c>
      <c r="K109" s="103" t="b">
        <f>IF(IFERROR(MATCH(C109,'Osallistujat ja seuranta'!$C$4:$C$23,0),0)&gt;0,TRUE,FALSE)</f>
        <v>1</v>
      </c>
      <c r="L109" s="103" t="b">
        <f t="shared" si="41"/>
        <v>1</v>
      </c>
      <c r="M109" s="103" t="b">
        <f t="shared" si="42"/>
        <v>1</v>
      </c>
      <c r="N109" s="103" t="b">
        <f t="shared" si="43"/>
        <v>1</v>
      </c>
      <c r="O109" s="104">
        <f t="shared" si="44"/>
        <v>1</v>
      </c>
      <c r="P109" s="105">
        <f t="shared" si="36"/>
        <v>2395.6161070126277</v>
      </c>
      <c r="Q109" s="105">
        <f t="shared" si="37"/>
        <v>2327</v>
      </c>
      <c r="R109" s="105">
        <f t="shared" si="45"/>
        <v>68.616107012627708</v>
      </c>
      <c r="S109" s="105">
        <f t="shared" si="46"/>
        <v>2327</v>
      </c>
      <c r="T109" s="104">
        <f t="shared" si="47"/>
        <v>0</v>
      </c>
      <c r="U109" s="104">
        <f t="shared" si="48"/>
        <v>-47.65077751443615</v>
      </c>
      <c r="V109" s="104">
        <f t="shared" si="49"/>
        <v>-48.162688575302035</v>
      </c>
      <c r="W109" s="106">
        <f t="shared" si="50"/>
        <v>0.62525436478319207</v>
      </c>
      <c r="X109" s="107">
        <f t="shared" si="51"/>
        <v>11.181923514628647</v>
      </c>
      <c r="Y109" s="107">
        <f t="shared" si="52"/>
        <v>5.2879057740742932e-002</v>
      </c>
      <c r="Z109" s="107">
        <f>IF(O109=1,(X109*(T109-W109))*'Säännöt ja ohjeet'!$B$55+Y109,"")</f>
        <v>-13.930213910646003</v>
      </c>
      <c r="AA109" s="107">
        <f t="shared" si="53"/>
        <v>1</v>
      </c>
      <c r="AB109" s="107">
        <f t="shared" si="54"/>
        <v>0.37474563521680793</v>
      </c>
      <c r="AC109" s="107">
        <f t="shared" si="55"/>
        <v>12.5699210910494</v>
      </c>
      <c r="AD109" s="107">
        <f t="shared" si="56"/>
        <v>0.10771367887073727</v>
      </c>
      <c r="AE109" s="107">
        <f>IF(O109=1,(AC109*(AA109-AB109))*'Säännöt ja ohjeet'!$B$55+AD109,"")</f>
        <v>15.826509733188621</v>
      </c>
      <c r="AF109" s="108" t="e">
        <f t="shared" si="57"/>
        <v>#NAME?</v>
      </c>
      <c r="AG109" s="108" t="e">
        <f t="shared" si="58"/>
        <v>#NAME?</v>
      </c>
      <c r="AH109" s="81" t="str">
        <f t="shared" si="59"/>
        <v xml:space="preserve"> </v>
      </c>
      <c r="AI109" s="81"/>
      <c r="AJ109" s="98">
        <f t="shared" si="61"/>
        <v>966.49413470204217</v>
      </c>
      <c r="AK109" s="98">
        <f t="shared" si="61"/>
        <v>1799.4059807548472</v>
      </c>
      <c r="AL109" s="98">
        <f t="shared" si="61"/>
        <v>2381.6858931019815</v>
      </c>
      <c r="AM109" s="98">
        <f t="shared" si="61"/>
        <v>1499.4578764039329</v>
      </c>
      <c r="AN109" s="98">
        <f t="shared" si="61"/>
        <v>1510.4034315646234</v>
      </c>
      <c r="AO109" s="98">
        <f t="shared" si="61"/>
        <v>1342.9216233568213</v>
      </c>
      <c r="AP109" s="98">
        <f t="shared" si="61"/>
        <v>2249.8426729881276</v>
      </c>
      <c r="AQ109" s="98">
        <f t="shared" si="61"/>
        <v>1570.4298268111411</v>
      </c>
      <c r="AR109" s="98">
        <f t="shared" si="61"/>
        <v>961.89968943058193</v>
      </c>
      <c r="AS109" s="98">
        <f t="shared" si="61"/>
        <v>2155.7535249991374</v>
      </c>
      <c r="AT109" s="98">
        <f t="shared" si="61"/>
        <v>1917.7544818345082</v>
      </c>
      <c r="AU109" s="98">
        <f t="shared" si="61"/>
        <v>2299.1812814105997</v>
      </c>
      <c r="AV109" s="98">
        <f t="shared" si="61"/>
        <v>2202.4356062806114</v>
      </c>
      <c r="AW109" s="98">
        <f t="shared" si="61"/>
        <v>1910.8903409084869</v>
      </c>
      <c r="AX109" s="98">
        <f t="shared" si="61"/>
        <v>1013.3425512685695</v>
      </c>
      <c r="AY109" s="98">
        <f t="shared" si="61"/>
        <v>2257.0400630246581</v>
      </c>
      <c r="AZ109" s="98">
        <f t="shared" si="61"/>
        <v>1355.1012206000657</v>
      </c>
      <c r="BA109" s="98">
        <f t="shared" si="61"/>
        <v>2342.8265097331887</v>
      </c>
      <c r="BB109" s="98">
        <f t="shared" si="61"/>
        <v>2163.9471202509658</v>
      </c>
      <c r="BC109" s="98">
        <f t="shared" si="61"/>
        <v>800</v>
      </c>
      <c r="BD109" s="98" t="e">
        <f t="shared" si="61"/>
        <v>#N/A</v>
      </c>
      <c r="BE109" s="98" t="e">
        <f t="shared" si="61"/>
        <v>#N/A</v>
      </c>
      <c r="BF109" s="98" t="e">
        <f t="shared" si="61"/>
        <v>#N/A</v>
      </c>
      <c r="BG109" s="98" t="e">
        <f t="shared" si="61"/>
        <v>#N/A</v>
      </c>
      <c r="BH109" s="98" t="e">
        <f t="shared" si="61"/>
        <v>#N/A</v>
      </c>
      <c r="BI109" s="98" t="e">
        <f t="shared" si="61"/>
        <v>#N/A</v>
      </c>
      <c r="BJ109" s="99">
        <f t="shared" si="39"/>
        <v>1735.0406914712446</v>
      </c>
    </row>
    <row r="110">
      <c r="A110" s="27"/>
      <c r="B110" s="109" t="s">
        <v>3</v>
      </c>
      <c r="C110" s="110" t="s">
        <v>46</v>
      </c>
      <c r="D110" s="110">
        <v>1</v>
      </c>
      <c r="E110" s="110" t="s">
        <v>3</v>
      </c>
      <c r="F110" s="110" t="s">
        <v>100</v>
      </c>
      <c r="G110" s="112">
        <v>45479</v>
      </c>
      <c r="H110" s="103"/>
      <c r="I110" s="103" t="b">
        <f t="shared" si="40"/>
        <v>1</v>
      </c>
      <c r="J110" s="103" t="b">
        <f>IF(IFERROR(MATCH(B110,'Osallistujat ja seuranta'!$C$4:$C$23,0),0)&gt;0,TRUE,FALSE)</f>
        <v>1</v>
      </c>
      <c r="K110" s="103" t="b">
        <f>IF(IFERROR(MATCH(C110,'Osallistujat ja seuranta'!$C$4:$C$23,0),0)&gt;0,TRUE,FALSE)</f>
        <v>1</v>
      </c>
      <c r="L110" s="103" t="b">
        <f t="shared" si="41"/>
        <v>1</v>
      </c>
      <c r="M110" s="103" t="b">
        <f t="shared" si="42"/>
        <v>1</v>
      </c>
      <c r="N110" s="103" t="b">
        <f t="shared" si="43"/>
        <v>1</v>
      </c>
      <c r="O110" s="104">
        <f t="shared" si="44"/>
        <v>1</v>
      </c>
      <c r="P110" s="105">
        <f t="shared" si="36"/>
        <v>2381.6858931019815</v>
      </c>
      <c r="Q110" s="105">
        <f t="shared" si="37"/>
        <v>2155.7535249991374</v>
      </c>
      <c r="R110" s="105">
        <f t="shared" si="45"/>
        <v>175.93236810284407</v>
      </c>
      <c r="S110" s="105">
        <f t="shared" si="46"/>
        <v>2205.7535249991374</v>
      </c>
      <c r="T110" s="104">
        <f t="shared" si="47"/>
        <v>1</v>
      </c>
      <c r="U110" s="104">
        <f t="shared" si="48"/>
        <v>-47.75777647530775</v>
      </c>
      <c r="V110" s="104">
        <f t="shared" si="49"/>
        <v>-48.984748782774659</v>
      </c>
      <c r="W110" s="106">
        <f t="shared" si="50"/>
        <v>0.77328821798271319</v>
      </c>
      <c r="X110" s="107">
        <f t="shared" si="51"/>
        <v>11.458770368924245</v>
      </c>
      <c r="Y110" s="107">
        <f t="shared" si="52"/>
        <v>6.1527524406935444e-002</v>
      </c>
      <c r="Z110" s="107">
        <f>IF(O110=1,(X110*(T110-W110))*'Säännöt ja ohjeet'!$B$55+Y110,"")</f>
        <v>5.2572040245383329</v>
      </c>
      <c r="AA110" s="107">
        <f t="shared" si="53"/>
        <v>0</v>
      </c>
      <c r="AB110" s="107">
        <f t="shared" si="54"/>
        <v>0.22671178201728681</v>
      </c>
      <c r="AC110" s="107">
        <f t="shared" si="55"/>
        <v>16.292335325261249</v>
      </c>
      <c r="AD110" s="107">
        <f t="shared" si="56"/>
        <v>0.39112441821666877</v>
      </c>
      <c r="AE110" s="107">
        <f>IF(O110=1,(AC110*(AA110-AB110))*'Säännöt ja ohjeet'!$B$55+AD110,"")</f>
        <v>-6.9962043314096709</v>
      </c>
      <c r="AF110" s="108" t="e">
        <f t="shared" si="57"/>
        <v>#NAME?</v>
      </c>
      <c r="AG110" s="108" t="e">
        <f t="shared" si="58"/>
        <v>#NAME?</v>
      </c>
      <c r="AH110" s="81" t="str">
        <f t="shared" si="59"/>
        <v xml:space="preserve"> </v>
      </c>
      <c r="AI110" s="81"/>
      <c r="AJ110" s="98">
        <f t="shared" si="61"/>
        <v>966.49413470204217</v>
      </c>
      <c r="AK110" s="98">
        <f t="shared" si="61"/>
        <v>1799.4059807548472</v>
      </c>
      <c r="AL110" s="98">
        <f t="shared" si="61"/>
        <v>2386.9430971265197</v>
      </c>
      <c r="AM110" s="98">
        <f t="shared" si="61"/>
        <v>1499.4578764039329</v>
      </c>
      <c r="AN110" s="98">
        <f t="shared" si="61"/>
        <v>1510.4034315646234</v>
      </c>
      <c r="AO110" s="98">
        <f t="shared" si="61"/>
        <v>1342.9216233568213</v>
      </c>
      <c r="AP110" s="98">
        <f t="shared" si="61"/>
        <v>2249.8426729881276</v>
      </c>
      <c r="AQ110" s="98">
        <f t="shared" si="61"/>
        <v>1570.4298268111411</v>
      </c>
      <c r="AR110" s="98">
        <f t="shared" si="61"/>
        <v>961.89968943058193</v>
      </c>
      <c r="AS110" s="98">
        <f t="shared" si="61"/>
        <v>2148.757320667728</v>
      </c>
      <c r="AT110" s="98">
        <f t="shared" si="61"/>
        <v>1917.7544818345082</v>
      </c>
      <c r="AU110" s="98">
        <f t="shared" si="61"/>
        <v>2299.1812814105997</v>
      </c>
      <c r="AV110" s="98">
        <f t="shared" si="61"/>
        <v>2202.4356062806114</v>
      </c>
      <c r="AW110" s="98">
        <f t="shared" si="61"/>
        <v>1910.8903409084869</v>
      </c>
      <c r="AX110" s="98">
        <f t="shared" si="61"/>
        <v>1013.3425512685695</v>
      </c>
      <c r="AY110" s="98">
        <f t="shared" si="61"/>
        <v>2257.0400630246581</v>
      </c>
      <c r="AZ110" s="98">
        <f t="shared" si="61"/>
        <v>1355.1012206000657</v>
      </c>
      <c r="BA110" s="98">
        <f t="shared" si="61"/>
        <v>2342.8265097331887</v>
      </c>
      <c r="BB110" s="98">
        <f t="shared" si="61"/>
        <v>2163.9471202509658</v>
      </c>
      <c r="BC110" s="98">
        <f t="shared" si="61"/>
        <v>800</v>
      </c>
      <c r="BD110" s="98" t="e">
        <f t="shared" si="61"/>
        <v>#N/A</v>
      </c>
      <c r="BE110" s="98" t="e">
        <f t="shared" si="61"/>
        <v>#N/A</v>
      </c>
      <c r="BF110" s="98" t="e">
        <f t="shared" si="61"/>
        <v>#N/A</v>
      </c>
      <c r="BG110" s="98" t="e">
        <f t="shared" si="61"/>
        <v>#N/A</v>
      </c>
      <c r="BH110" s="98" t="e">
        <f t="shared" si="61"/>
        <v>#N/A</v>
      </c>
      <c r="BI110" s="98" t="e">
        <f t="shared" si="61"/>
        <v>#N/A</v>
      </c>
      <c r="BJ110" s="99">
        <f t="shared" si="39"/>
        <v>1734.9537414559011</v>
      </c>
    </row>
    <row r="111">
      <c r="A111" s="27"/>
      <c r="B111" s="109" t="s">
        <v>3</v>
      </c>
      <c r="C111" s="110" t="s">
        <v>52</v>
      </c>
      <c r="D111" s="110">
        <v>1</v>
      </c>
      <c r="E111" s="110" t="s">
        <v>3</v>
      </c>
      <c r="F111" s="110" t="s">
        <v>100</v>
      </c>
      <c r="G111" s="112">
        <v>45479</v>
      </c>
      <c r="H111" s="103"/>
      <c r="I111" s="103" t="b">
        <f t="shared" si="40"/>
        <v>1</v>
      </c>
      <c r="J111" s="103" t="b">
        <f>IF(IFERROR(MATCH(B111,'Osallistujat ja seuranta'!$C$4:$C$23,0),0)&gt;0,TRUE,FALSE)</f>
        <v>1</v>
      </c>
      <c r="K111" s="103" t="b">
        <f>IF(IFERROR(MATCH(C111,'Osallistujat ja seuranta'!$C$4:$C$23,0),0)&gt;0,TRUE,FALSE)</f>
        <v>1</v>
      </c>
      <c r="L111" s="103" t="b">
        <f t="shared" si="41"/>
        <v>1</v>
      </c>
      <c r="M111" s="103" t="b">
        <f t="shared" si="42"/>
        <v>1</v>
      </c>
      <c r="N111" s="103" t="b">
        <f t="shared" si="43"/>
        <v>1</v>
      </c>
      <c r="O111" s="104">
        <f t="shared" si="44"/>
        <v>1</v>
      </c>
      <c r="P111" s="105">
        <f t="shared" si="36"/>
        <v>2386.9430971265197</v>
      </c>
      <c r="Q111" s="105">
        <f t="shared" si="37"/>
        <v>1910.8903409084869</v>
      </c>
      <c r="R111" s="105">
        <f t="shared" si="45"/>
        <v>426.05275621803275</v>
      </c>
      <c r="S111" s="105">
        <f t="shared" si="46"/>
        <v>1960.8903409084869</v>
      </c>
      <c r="T111" s="104">
        <f t="shared" si="47"/>
        <v>1</v>
      </c>
      <c r="U111" s="104">
        <f t="shared" si="48"/>
        <v>-47.717587426708256</v>
      </c>
      <c r="V111" s="104">
        <f t="shared" si="49"/>
        <v>-50.398321670181716</v>
      </c>
      <c r="W111" s="106">
        <f t="shared" si="50"/>
        <v>0.93588019851331228</v>
      </c>
      <c r="X111" s="107">
        <f t="shared" si="51"/>
        <v>11.353991312823482</v>
      </c>
      <c r="Y111" s="107">
        <f t="shared" si="52"/>
        <v>5.8130219573309959e-002</v>
      </c>
      <c r="Z111" s="107">
        <f>IF(O111=1,(X111*(T111-W111))*'Säännöt ja ohjeet'!$B$55+Y111,"")</f>
        <v>1.514161557692947</v>
      </c>
      <c r="AA111" s="107">
        <f t="shared" si="53"/>
        <v>0</v>
      </c>
      <c r="AB111" s="107">
        <f t="shared" si="54"/>
        <v>6.4119801486687722e-002</v>
      </c>
      <c r="AC111" s="107">
        <f t="shared" si="55"/>
        <v>22.219304300483959</v>
      </c>
      <c r="AD111" s="107">
        <f t="shared" si="56"/>
        <v>0.97431232591146644</v>
      </c>
      <c r="AE111" s="107">
        <f>IF(O111=1,(AC111*(AA111-AB111))*'Säännöt ja ohjeet'!$B$55+AD111,"")</f>
        <v>-1.8750824359272098</v>
      </c>
      <c r="AF111" s="108" t="e">
        <f t="shared" si="57"/>
        <v>#NAME?</v>
      </c>
      <c r="AG111" s="108" t="e">
        <f t="shared" si="58"/>
        <v>#NAME?</v>
      </c>
      <c r="AH111" s="81" t="str">
        <f t="shared" si="59"/>
        <v xml:space="preserve"> </v>
      </c>
      <c r="AI111" s="81"/>
      <c r="AJ111" s="98">
        <f t="shared" si="61"/>
        <v>966.49413470204217</v>
      </c>
      <c r="AK111" s="98">
        <f t="shared" si="61"/>
        <v>1799.4059807548472</v>
      </c>
      <c r="AL111" s="98">
        <f t="shared" si="61"/>
        <v>2388.4572586842128</v>
      </c>
      <c r="AM111" s="98">
        <f t="shared" si="61"/>
        <v>1499.4578764039329</v>
      </c>
      <c r="AN111" s="98">
        <f t="shared" si="61"/>
        <v>1510.4034315646234</v>
      </c>
      <c r="AO111" s="98">
        <f t="shared" si="61"/>
        <v>1342.9216233568213</v>
      </c>
      <c r="AP111" s="98">
        <f t="shared" si="61"/>
        <v>2249.8426729881276</v>
      </c>
      <c r="AQ111" s="98">
        <f t="shared" si="61"/>
        <v>1570.4298268111411</v>
      </c>
      <c r="AR111" s="98">
        <f t="shared" si="61"/>
        <v>961.89968943058193</v>
      </c>
      <c r="AS111" s="98">
        <f t="shared" si="61"/>
        <v>2148.757320667728</v>
      </c>
      <c r="AT111" s="98">
        <f t="shared" si="61"/>
        <v>1917.7544818345082</v>
      </c>
      <c r="AU111" s="98">
        <f t="shared" si="61"/>
        <v>2299.1812814105997</v>
      </c>
      <c r="AV111" s="98">
        <f t="shared" si="61"/>
        <v>2202.4356062806114</v>
      </c>
      <c r="AW111" s="98">
        <f t="shared" si="61"/>
        <v>1909.0152584725597</v>
      </c>
      <c r="AX111" s="98">
        <f t="shared" si="61"/>
        <v>1013.3425512685695</v>
      </c>
      <c r="AY111" s="98">
        <f t="shared" si="61"/>
        <v>2257.0400630246581</v>
      </c>
      <c r="AZ111" s="98">
        <f t="shared" si="61"/>
        <v>1355.1012206000657</v>
      </c>
      <c r="BA111" s="98">
        <f t="shared" si="61"/>
        <v>2342.8265097331887</v>
      </c>
      <c r="BB111" s="98">
        <f t="shared" si="61"/>
        <v>2163.9471202509658</v>
      </c>
      <c r="BC111" s="98">
        <f t="shared" si="61"/>
        <v>800</v>
      </c>
      <c r="BD111" s="98" t="e">
        <f t="shared" si="61"/>
        <v>#N/A</v>
      </c>
      <c r="BE111" s="98" t="e">
        <f t="shared" si="61"/>
        <v>#N/A</v>
      </c>
      <c r="BF111" s="98" t="e">
        <f t="shared" si="61"/>
        <v>#N/A</v>
      </c>
      <c r="BG111" s="98" t="e">
        <f t="shared" si="61"/>
        <v>#N/A</v>
      </c>
      <c r="BH111" s="98" t="e">
        <f t="shared" si="61"/>
        <v>#N/A</v>
      </c>
      <c r="BI111" s="98" t="e">
        <f t="shared" si="61"/>
        <v>#N/A</v>
      </c>
      <c r="BJ111" s="99">
        <f t="shared" si="39"/>
        <v>1734.9356954119889</v>
      </c>
    </row>
    <row r="112">
      <c r="A112" s="27"/>
      <c r="B112" s="109" t="s">
        <v>46</v>
      </c>
      <c r="C112" s="110" t="s">
        <v>52</v>
      </c>
      <c r="D112" s="110">
        <v>1</v>
      </c>
      <c r="E112" s="110" t="s">
        <v>46</v>
      </c>
      <c r="F112" s="110" t="s">
        <v>100</v>
      </c>
      <c r="G112" s="112">
        <v>45479</v>
      </c>
      <c r="H112" s="103"/>
      <c r="I112" s="103" t="b">
        <f t="shared" si="40"/>
        <v>1</v>
      </c>
      <c r="J112" s="103" t="b">
        <f>IF(IFERROR(MATCH(B112,'Osallistujat ja seuranta'!$C$4:$C$23,0),0)&gt;0,TRUE,FALSE)</f>
        <v>1</v>
      </c>
      <c r="K112" s="103" t="b">
        <f>IF(IFERROR(MATCH(C112,'Osallistujat ja seuranta'!$C$4:$C$23,0),0)&gt;0,TRUE,FALSE)</f>
        <v>1</v>
      </c>
      <c r="L112" s="103" t="b">
        <f t="shared" si="41"/>
        <v>1</v>
      </c>
      <c r="M112" s="103" t="b">
        <f t="shared" si="42"/>
        <v>1</v>
      </c>
      <c r="N112" s="103" t="b">
        <f t="shared" si="43"/>
        <v>1</v>
      </c>
      <c r="O112" s="104">
        <f t="shared" si="44"/>
        <v>1</v>
      </c>
      <c r="P112" s="105">
        <f t="shared" ref="P112:P175" si="62">IF(O112=1,INDEX(111:111,1,MATCH(B112,$3:$3,0)),"")</f>
        <v>2148.757320667728</v>
      </c>
      <c r="Q112" s="105">
        <f t="shared" ref="Q112:Q175" si="63">IF(O112=1,INDEX(111:111,1,MATCH(C112,$3:$3,0)),"")</f>
        <v>1909.0152584725597</v>
      </c>
      <c r="R112" s="105">
        <f t="shared" si="45"/>
        <v>189.74206219516827</v>
      </c>
      <c r="S112" s="105">
        <f t="shared" si="46"/>
        <v>1959.0152584725597</v>
      </c>
      <c r="T112" s="104">
        <f t="shared" si="47"/>
        <v>1</v>
      </c>
      <c r="U112" s="104">
        <f t="shared" si="48"/>
        <v>-49.340180600641752</v>
      </c>
      <c r="V112" s="104">
        <f t="shared" si="49"/>
        <v>-50.408116533519411</v>
      </c>
      <c r="W112" s="106">
        <f t="shared" si="50"/>
        <v>0.74420418920052323</v>
      </c>
      <c r="X112" s="107">
        <f t="shared" si="51"/>
        <v>16.452011993774544</v>
      </c>
      <c r="Y112" s="107">
        <f t="shared" si="52"/>
        <v>0.40623140121149126</v>
      </c>
      <c r="Z112" s="107">
        <f>IF(O112=1,(X112*(T112-W112))*'Säännöt ja ohjeet'!$B$55+Y112,"")</f>
        <v>8.8229428956720426</v>
      </c>
      <c r="AA112" s="107">
        <f t="shared" si="53"/>
        <v>0</v>
      </c>
      <c r="AB112" s="107">
        <f t="shared" si="54"/>
        <v>0.25579581079947677</v>
      </c>
      <c r="AC112" s="107">
        <f t="shared" si="55"/>
        <v>22.267311909398678</v>
      </c>
      <c r="AD112" s="107">
        <f t="shared" si="56"/>
        <v>0.97896453211906065</v>
      </c>
      <c r="AE112" s="107">
        <f>IF(O112=1,(AC112*(AA112-AB112))*'Säännöt ja ohjeet'!$B$55+AD112,"")</f>
        <v>-10.4128056762599</v>
      </c>
      <c r="AF112" s="108" t="e">
        <f t="shared" si="57"/>
        <v>#NAME?</v>
      </c>
      <c r="AG112" s="108" t="e">
        <f t="shared" si="58"/>
        <v>#NAME?</v>
      </c>
      <c r="AH112" s="81" t="str">
        <f t="shared" si="59"/>
        <v xml:space="preserve"> </v>
      </c>
      <c r="AI112" s="81"/>
      <c r="AJ112" s="98">
        <f t="shared" si="61"/>
        <v>966.49413470204217</v>
      </c>
      <c r="AK112" s="98">
        <f t="shared" si="61"/>
        <v>1799.4059807548472</v>
      </c>
      <c r="AL112" s="98">
        <f t="shared" si="61"/>
        <v>2388.4572586842128</v>
      </c>
      <c r="AM112" s="98">
        <f t="shared" si="61"/>
        <v>1499.4578764039329</v>
      </c>
      <c r="AN112" s="98">
        <f t="shared" si="61"/>
        <v>1510.4034315646234</v>
      </c>
      <c r="AO112" s="98">
        <f t="shared" si="61"/>
        <v>1342.9216233568213</v>
      </c>
      <c r="AP112" s="98">
        <f t="shared" si="61"/>
        <v>2249.8426729881276</v>
      </c>
      <c r="AQ112" s="98">
        <f t="shared" si="61"/>
        <v>1570.4298268111411</v>
      </c>
      <c r="AR112" s="98">
        <f t="shared" si="61"/>
        <v>961.89968943058193</v>
      </c>
      <c r="AS112" s="98">
        <f t="shared" si="61"/>
        <v>2157.5802635634</v>
      </c>
      <c r="AT112" s="98">
        <f t="shared" si="61"/>
        <v>1917.7544818345082</v>
      </c>
      <c r="AU112" s="98">
        <f t="shared" si="61"/>
        <v>2299.1812814105997</v>
      </c>
      <c r="AV112" s="98">
        <f t="shared" si="61"/>
        <v>2202.4356062806114</v>
      </c>
      <c r="AW112" s="98">
        <f t="shared" si="61"/>
        <v>1898.6024527962998</v>
      </c>
      <c r="AX112" s="98">
        <f t="shared" si="61"/>
        <v>1013.3425512685695</v>
      </c>
      <c r="AY112" s="98">
        <f t="shared" si="61"/>
        <v>2257.0400630246581</v>
      </c>
      <c r="AZ112" s="98">
        <f t="shared" si="61"/>
        <v>1355.1012206000657</v>
      </c>
      <c r="BA112" s="98">
        <f t="shared" si="61"/>
        <v>2342.8265097331887</v>
      </c>
      <c r="BB112" s="98">
        <f t="shared" si="61"/>
        <v>2163.9471202509658</v>
      </c>
      <c r="BC112" s="98">
        <f t="shared" si="61"/>
        <v>800</v>
      </c>
      <c r="BD112" s="98" t="e">
        <f t="shared" si="61"/>
        <v>#N/A</v>
      </c>
      <c r="BE112" s="98" t="e">
        <f t="shared" si="61"/>
        <v>#N/A</v>
      </c>
      <c r="BF112" s="98" t="e">
        <f t="shared" si="61"/>
        <v>#N/A</v>
      </c>
      <c r="BG112" s="98" t="e">
        <f t="shared" si="61"/>
        <v>#N/A</v>
      </c>
      <c r="BH112" s="98" t="e">
        <f t="shared" si="61"/>
        <v>#N/A</v>
      </c>
      <c r="BI112" s="98" t="e">
        <f t="shared" si="61"/>
        <v>#N/A</v>
      </c>
      <c r="BJ112" s="99">
        <f t="shared" si="39"/>
        <v>1734.8562022729598</v>
      </c>
    </row>
    <row r="113">
      <c r="A113" s="27"/>
      <c r="B113" s="109" t="s">
        <v>3</v>
      </c>
      <c r="C113" s="110" t="s">
        <v>51</v>
      </c>
      <c r="D113" s="110">
        <v>0</v>
      </c>
      <c r="E113" s="110" t="s">
        <v>51</v>
      </c>
      <c r="F113" s="110" t="s">
        <v>100</v>
      </c>
      <c r="G113" s="112">
        <v>45479</v>
      </c>
      <c r="H113" s="103"/>
      <c r="I113" s="103" t="b">
        <f t="shared" si="40"/>
        <v>1</v>
      </c>
      <c r="J113" s="103" t="b">
        <f>IF(IFERROR(MATCH(B113,'Osallistujat ja seuranta'!$C$4:$C$23,0),0)&gt;0,TRUE,FALSE)</f>
        <v>1</v>
      </c>
      <c r="K113" s="103" t="b">
        <f>IF(IFERROR(MATCH(C113,'Osallistujat ja seuranta'!$C$4:$C$23,0),0)&gt;0,TRUE,FALSE)</f>
        <v>1</v>
      </c>
      <c r="L113" s="103" t="b">
        <f t="shared" si="41"/>
        <v>1</v>
      </c>
      <c r="M113" s="103" t="b">
        <f t="shared" si="42"/>
        <v>1</v>
      </c>
      <c r="N113" s="103" t="b">
        <f t="shared" si="43"/>
        <v>1</v>
      </c>
      <c r="O113" s="104">
        <f t="shared" si="44"/>
        <v>1</v>
      </c>
      <c r="P113" s="105">
        <f t="shared" si="62"/>
        <v>2388.4572586842128</v>
      </c>
      <c r="Q113" s="105">
        <f t="shared" si="63"/>
        <v>2202.4356062806114</v>
      </c>
      <c r="R113" s="105">
        <f t="shared" si="45"/>
        <v>186.02165240360137</v>
      </c>
      <c r="S113" s="105">
        <f t="shared" si="46"/>
        <v>2202.4356062806114</v>
      </c>
      <c r="T113" s="104">
        <f t="shared" si="47"/>
        <v>0</v>
      </c>
      <c r="U113" s="104">
        <f t="shared" si="48"/>
        <v>-47.705969389435587</v>
      </c>
      <c r="V113" s="104">
        <f t="shared" si="49"/>
        <v>-49.005941714246752</v>
      </c>
      <c r="W113" s="106">
        <f t="shared" si="50"/>
        <v>0.78583032531675179</v>
      </c>
      <c r="X113" s="107">
        <f t="shared" si="51"/>
        <v>11.323880204056042</v>
      </c>
      <c r="Y113" s="107">
        <f t="shared" si="52"/>
        <v>5.7182187230457246e-002</v>
      </c>
      <c r="Z113" s="107">
        <f>IF(O113=1,(X113*(T113-W113))*'Säännöt ja ohjeet'!$B$55+Y113,"")</f>
        <v>-17.740114741972114</v>
      </c>
      <c r="AA113" s="107">
        <f t="shared" si="53"/>
        <v>1</v>
      </c>
      <c r="AB113" s="107">
        <f t="shared" si="54"/>
        <v>0.21416967468324821</v>
      </c>
      <c r="AC113" s="107">
        <f t="shared" si="55"/>
        <v>15.241932087785736</v>
      </c>
      <c r="AD113" s="107">
        <f t="shared" si="56"/>
        <v>0.29566896059489695</v>
      </c>
      <c r="AE113" s="107">
        <f>IF(O113=1,(AC113*(AA113-AB113))*'Säännöt ja ohjeet'!$B$55+AD113,"")</f>
        <v>24.250813862595901</v>
      </c>
      <c r="AF113" s="108" t="e">
        <f t="shared" si="57"/>
        <v>#NAME?</v>
      </c>
      <c r="AG113" s="108" t="e">
        <f t="shared" si="58"/>
        <v>#NAME?</v>
      </c>
      <c r="AH113" s="81" t="str">
        <f t="shared" si="59"/>
        <v xml:space="preserve"> </v>
      </c>
      <c r="AI113" s="81"/>
      <c r="AJ113" s="98">
        <f t="shared" si="61"/>
        <v>966.49413470204217</v>
      </c>
      <c r="AK113" s="98">
        <f t="shared" si="61"/>
        <v>1799.4059807548472</v>
      </c>
      <c r="AL113" s="98">
        <f t="shared" si="61"/>
        <v>2370.7171439422405</v>
      </c>
      <c r="AM113" s="98">
        <f t="shared" si="61"/>
        <v>1499.4578764039329</v>
      </c>
      <c r="AN113" s="98">
        <f t="shared" si="61"/>
        <v>1510.4034315646234</v>
      </c>
      <c r="AO113" s="98">
        <f t="shared" si="61"/>
        <v>1342.9216233568213</v>
      </c>
      <c r="AP113" s="98">
        <f t="shared" si="61"/>
        <v>2249.8426729881276</v>
      </c>
      <c r="AQ113" s="98">
        <f t="shared" si="61"/>
        <v>1570.4298268111411</v>
      </c>
      <c r="AR113" s="98">
        <f t="shared" si="61"/>
        <v>961.89968943058193</v>
      </c>
      <c r="AS113" s="98">
        <f t="shared" si="61"/>
        <v>2157.5802635634</v>
      </c>
      <c r="AT113" s="98">
        <f t="shared" si="61"/>
        <v>1917.7544818345082</v>
      </c>
      <c r="AU113" s="98">
        <f t="shared" si="61"/>
        <v>2299.1812814105997</v>
      </c>
      <c r="AV113" s="98">
        <f t="shared" si="61"/>
        <v>2226.6864201432072</v>
      </c>
      <c r="AW113" s="98">
        <f t="shared" si="61"/>
        <v>1898.6024527962998</v>
      </c>
      <c r="AX113" s="98">
        <f t="shared" si="61"/>
        <v>1013.3425512685695</v>
      </c>
      <c r="AY113" s="98">
        <f t="shared" si="61"/>
        <v>2257.0400630246581</v>
      </c>
      <c r="AZ113" s="98">
        <f t="shared" si="61"/>
        <v>1355.1012206000657</v>
      </c>
      <c r="BA113" s="98">
        <f t="shared" si="61"/>
        <v>2342.8265097331887</v>
      </c>
      <c r="BB113" s="98">
        <f t="shared" si="61"/>
        <v>2163.9471202509658</v>
      </c>
      <c r="BC113" s="98">
        <f t="shared" si="61"/>
        <v>800</v>
      </c>
      <c r="BD113" s="98" t="e">
        <f t="shared" si="61"/>
        <v>#N/A</v>
      </c>
      <c r="BE113" s="98" t="e">
        <f t="shared" si="61"/>
        <v>#N/A</v>
      </c>
      <c r="BF113" s="98" t="e">
        <f t="shared" si="61"/>
        <v>#N/A</v>
      </c>
      <c r="BG113" s="98" t="e">
        <f t="shared" si="61"/>
        <v>#N/A</v>
      </c>
      <c r="BH113" s="98" t="e">
        <f t="shared" si="61"/>
        <v>#N/A</v>
      </c>
      <c r="BI113" s="98" t="e">
        <f t="shared" si="61"/>
        <v>#N/A</v>
      </c>
      <c r="BJ113" s="99">
        <f t="shared" si="39"/>
        <v>1735.1817372289909</v>
      </c>
    </row>
    <row r="114">
      <c r="A114" s="27"/>
      <c r="B114" s="109" t="s">
        <v>54</v>
      </c>
      <c r="C114" s="110" t="s">
        <v>51</v>
      </c>
      <c r="D114" s="110">
        <v>0</v>
      </c>
      <c r="E114" s="110" t="s">
        <v>54</v>
      </c>
      <c r="F114" s="110" t="s">
        <v>100</v>
      </c>
      <c r="G114" s="112">
        <v>45479</v>
      </c>
      <c r="H114" s="103"/>
      <c r="I114" s="103" t="b">
        <f t="shared" si="40"/>
        <v>1</v>
      </c>
      <c r="J114" s="103" t="b">
        <f>IF(IFERROR(MATCH(B114,'Osallistujat ja seuranta'!$C$4:$C$23,0),0)&gt;0,TRUE,FALSE)</f>
        <v>1</v>
      </c>
      <c r="K114" s="103" t="b">
        <f>IF(IFERROR(MATCH(C114,'Osallistujat ja seuranta'!$C$4:$C$23,0),0)&gt;0,TRUE,FALSE)</f>
        <v>1</v>
      </c>
      <c r="L114" s="103" t="b">
        <f t="shared" si="41"/>
        <v>1</v>
      </c>
      <c r="M114" s="103" t="b">
        <f t="shared" si="42"/>
        <v>1</v>
      </c>
      <c r="N114" s="103" t="b">
        <f t="shared" si="43"/>
        <v>1</v>
      </c>
      <c r="O114" s="104">
        <f t="shared" si="44"/>
        <v>1</v>
      </c>
      <c r="P114" s="105">
        <f t="shared" si="62"/>
        <v>2257.0400630246581</v>
      </c>
      <c r="Q114" s="105">
        <f t="shared" si="63"/>
        <v>2226.6864201432072</v>
      </c>
      <c r="R114" s="105">
        <f t="shared" si="45"/>
        <v>30.353642881450924</v>
      </c>
      <c r="S114" s="105">
        <f t="shared" si="46"/>
        <v>2226.6864201432072</v>
      </c>
      <c r="T114" s="104">
        <f t="shared" si="47"/>
        <v>1</v>
      </c>
      <c r="U114" s="104">
        <f t="shared" si="48"/>
        <v>-48.648726300481144</v>
      </c>
      <c r="V114" s="104">
        <f t="shared" si="49"/>
        <v>-48.849541620886022</v>
      </c>
      <c r="W114" s="106">
        <f t="shared" si="50"/>
        <v>0.55003579441442429</v>
      </c>
      <c r="X114" s="107">
        <f t="shared" si="51"/>
        <v>14.046890888325319</v>
      </c>
      <c r="Y114" s="107">
        <f t="shared" si="52"/>
        <v>0.19945356978221834</v>
      </c>
      <c r="Z114" s="107">
        <f>IF(O114=1,(X114*(T114-W114))*'Säännöt ja ohjeet'!$B$55+Y114,"")</f>
        <v>12.840649768807346</v>
      </c>
      <c r="AA114" s="107">
        <f t="shared" si="53"/>
        <v>0</v>
      </c>
      <c r="AB114" s="107">
        <f t="shared" si="54"/>
        <v>0.44996420558557571</v>
      </c>
      <c r="AC114" s="107">
        <f t="shared" si="55"/>
        <v>14.706678743070455</v>
      </c>
      <c r="AD114" s="107">
        <f t="shared" si="56"/>
        <v>0.2505710249438734</v>
      </c>
      <c r="AE114" s="107">
        <f>IF(O114=1,(AC114*(AA114-AB114))*'Säännöt ja ohjeet'!$B$55+AD114,"")</f>
        <v>-12.984387009912068</v>
      </c>
      <c r="AF114" s="108" t="e">
        <f t="shared" si="57"/>
        <v>#NAME?</v>
      </c>
      <c r="AG114" s="108" t="e">
        <f t="shared" si="58"/>
        <v>#NAME?</v>
      </c>
      <c r="AH114" s="81" t="str">
        <f t="shared" si="59"/>
        <v xml:space="preserve"> </v>
      </c>
      <c r="AI114" s="81"/>
      <c r="AJ114" s="98">
        <f t="shared" si="61"/>
        <v>966.49413470204217</v>
      </c>
      <c r="AK114" s="98">
        <f t="shared" si="61"/>
        <v>1799.4059807548472</v>
      </c>
      <c r="AL114" s="98">
        <f t="shared" si="61"/>
        <v>2370.7171439422405</v>
      </c>
      <c r="AM114" s="98">
        <f t="shared" si="61"/>
        <v>1499.4578764039329</v>
      </c>
      <c r="AN114" s="98">
        <f t="shared" si="61"/>
        <v>1510.4034315646234</v>
      </c>
      <c r="AO114" s="98">
        <f t="shared" si="61"/>
        <v>1342.9216233568213</v>
      </c>
      <c r="AP114" s="98">
        <f t="shared" si="61"/>
        <v>2249.8426729881276</v>
      </c>
      <c r="AQ114" s="98">
        <f t="shared" si="61"/>
        <v>1570.4298268111411</v>
      </c>
      <c r="AR114" s="98">
        <f t="shared" si="61"/>
        <v>961.89968943058193</v>
      </c>
      <c r="AS114" s="98">
        <f t="shared" si="61"/>
        <v>2157.5802635634</v>
      </c>
      <c r="AT114" s="98">
        <f t="shared" si="61"/>
        <v>1917.7544818345082</v>
      </c>
      <c r="AU114" s="98">
        <f t="shared" si="61"/>
        <v>2299.1812814105997</v>
      </c>
      <c r="AV114" s="98">
        <f t="shared" si="61"/>
        <v>2213.7020331332951</v>
      </c>
      <c r="AW114" s="98">
        <f t="shared" si="61"/>
        <v>1898.6024527962998</v>
      </c>
      <c r="AX114" s="98">
        <f t="shared" si="61"/>
        <v>1013.3425512685695</v>
      </c>
      <c r="AY114" s="98">
        <f t="shared" si="61"/>
        <v>2269.8807127934656</v>
      </c>
      <c r="AZ114" s="98">
        <f t="shared" si="61"/>
        <v>1355.1012206000657</v>
      </c>
      <c r="BA114" s="98">
        <f t="shared" si="61"/>
        <v>2342.8265097331887</v>
      </c>
      <c r="BB114" s="98">
        <f t="shared" si="61"/>
        <v>2163.9471202509658</v>
      </c>
      <c r="BC114" s="98">
        <f t="shared" si="61"/>
        <v>800</v>
      </c>
      <c r="BD114" s="98" t="e">
        <f t="shared" si="61"/>
        <v>#N/A</v>
      </c>
      <c r="BE114" s="98" t="e">
        <f t="shared" si="61"/>
        <v>#N/A</v>
      </c>
      <c r="BF114" s="98" t="e">
        <f t="shared" si="61"/>
        <v>#N/A</v>
      </c>
      <c r="BG114" s="98" t="e">
        <f t="shared" si="61"/>
        <v>#N/A</v>
      </c>
      <c r="BH114" s="98" t="e">
        <f t="shared" si="61"/>
        <v>#N/A</v>
      </c>
      <c r="BI114" s="98" t="e">
        <f t="shared" si="61"/>
        <v>#N/A</v>
      </c>
      <c r="BJ114" s="99">
        <f t="shared" si="39"/>
        <v>1735.1745503669358</v>
      </c>
    </row>
    <row r="115">
      <c r="A115" s="27"/>
      <c r="B115" s="109" t="s">
        <v>9</v>
      </c>
      <c r="C115" s="110" t="s">
        <v>53</v>
      </c>
      <c r="D115" s="110">
        <v>3</v>
      </c>
      <c r="E115" s="110" t="s">
        <v>9</v>
      </c>
      <c r="F115" s="110" t="s">
        <v>100</v>
      </c>
      <c r="G115" s="112">
        <v>45483</v>
      </c>
      <c r="H115" s="103"/>
      <c r="I115" s="103" t="b">
        <f t="shared" si="40"/>
        <v>1</v>
      </c>
      <c r="J115" s="103" t="b">
        <f>IF(IFERROR(MATCH(B115,'Osallistujat ja seuranta'!$C$4:$C$23,0),0)&gt;0,TRUE,FALSE)</f>
        <v>1</v>
      </c>
      <c r="K115" s="103" t="b">
        <f>IF(IFERROR(MATCH(C115,'Osallistujat ja seuranta'!$C$4:$C$23,0),0)&gt;0,TRUE,FALSE)</f>
        <v>1</v>
      </c>
      <c r="L115" s="103" t="b">
        <f t="shared" si="41"/>
        <v>1</v>
      </c>
      <c r="M115" s="103" t="b">
        <f t="shared" si="42"/>
        <v>1</v>
      </c>
      <c r="N115" s="103" t="b">
        <f t="shared" si="43"/>
        <v>1</v>
      </c>
      <c r="O115" s="104">
        <f t="shared" si="44"/>
        <v>1</v>
      </c>
      <c r="P115" s="105">
        <f t="shared" si="62"/>
        <v>1510.4034315646234</v>
      </c>
      <c r="Q115" s="105">
        <f t="shared" si="63"/>
        <v>1013.3425512685695</v>
      </c>
      <c r="R115" s="105">
        <f t="shared" si="45"/>
        <v>247.06088029605394</v>
      </c>
      <c r="S115" s="105">
        <f t="shared" si="46"/>
        <v>1263.3425512685694</v>
      </c>
      <c r="T115" s="104">
        <f t="shared" si="47"/>
        <v>1</v>
      </c>
      <c r="U115" s="104">
        <f t="shared" si="48"/>
        <v>-52.428218448692661</v>
      </c>
      <c r="V115" s="104">
        <f t="shared" si="49"/>
        <v>-53.333456662473225</v>
      </c>
      <c r="W115" s="106">
        <f t="shared" si="50"/>
        <v>0.71202476654305014</v>
      </c>
      <c r="X115" s="107">
        <f t="shared" si="51"/>
        <v>33.324238056945504</v>
      </c>
      <c r="Y115" s="107">
        <f t="shared" si="52"/>
        <v>1.974001761810396</v>
      </c>
      <c r="Z115" s="107">
        <f>IF(O115=1,(X115*(T115-W115))*'Säännöt ja ohjeet'!$B$55+Y115,"")</f>
        <v>21.167112230258105</v>
      </c>
      <c r="AA115" s="107">
        <f t="shared" si="53"/>
        <v>0</v>
      </c>
      <c r="AB115" s="107">
        <f t="shared" si="54"/>
        <v>0.28797523345694986</v>
      </c>
      <c r="AC115" s="107">
        <f t="shared" si="55"/>
        <v>49.325759759672479</v>
      </c>
      <c r="AD115" s="107">
        <f t="shared" si="56"/>
        <v>3.2166436425384335</v>
      </c>
      <c r="AE115" s="107">
        <f>IF(O115=1,(AC115*(AA115-AB115))*'Säännöt ja ohjeet'!$B$55+AD115,"")</f>
        <v>-25.192550721927777</v>
      </c>
      <c r="AF115" s="108" t="e">
        <f t="shared" si="57"/>
        <v>#NAME?</v>
      </c>
      <c r="AG115" s="108" t="e">
        <f t="shared" si="58"/>
        <v>#NAME?</v>
      </c>
      <c r="AH115" s="81" t="str">
        <f t="shared" si="59"/>
        <v xml:space="preserve"> </v>
      </c>
      <c r="AI115" s="81"/>
      <c r="AJ115" s="98">
        <f t="shared" si="61"/>
        <v>966.49413470204217</v>
      </c>
      <c r="AK115" s="98">
        <f t="shared" si="61"/>
        <v>1799.4059807548472</v>
      </c>
      <c r="AL115" s="98">
        <f t="shared" si="61"/>
        <v>2370.7171439422405</v>
      </c>
      <c r="AM115" s="98">
        <f t="shared" si="61"/>
        <v>1499.4578764039329</v>
      </c>
      <c r="AN115" s="98">
        <f t="shared" si="61"/>
        <v>1531.5705437948814</v>
      </c>
      <c r="AO115" s="98">
        <f t="shared" si="61"/>
        <v>1342.9216233568213</v>
      </c>
      <c r="AP115" s="98">
        <f t="shared" si="61"/>
        <v>2249.8426729881276</v>
      </c>
      <c r="AQ115" s="98">
        <f t="shared" si="61"/>
        <v>1570.4298268111411</v>
      </c>
      <c r="AR115" s="98">
        <f t="shared" si="61"/>
        <v>961.89968943058193</v>
      </c>
      <c r="AS115" s="98">
        <f t="shared" si="61"/>
        <v>2157.5802635634</v>
      </c>
      <c r="AT115" s="98">
        <f t="shared" si="61"/>
        <v>1917.7544818345082</v>
      </c>
      <c r="AU115" s="98">
        <f t="shared" si="61"/>
        <v>2299.1812814105997</v>
      </c>
      <c r="AV115" s="98">
        <f t="shared" si="61"/>
        <v>2213.7020331332951</v>
      </c>
      <c r="AW115" s="98">
        <f t="shared" si="61"/>
        <v>1898.6024527962998</v>
      </c>
      <c r="AX115" s="98">
        <f t="shared" si="61"/>
        <v>988.15000054664176</v>
      </c>
      <c r="AY115" s="98">
        <f t="shared" si="61"/>
        <v>2269.8807127934656</v>
      </c>
      <c r="AZ115" s="98">
        <f t="shared" si="61"/>
        <v>1355.1012206000657</v>
      </c>
      <c r="BA115" s="98">
        <f t="shared" si="61"/>
        <v>2342.8265097331887</v>
      </c>
      <c r="BB115" s="98">
        <f t="shared" si="61"/>
        <v>2163.9471202509658</v>
      </c>
      <c r="BC115" s="98">
        <f t="shared" si="61"/>
        <v>800</v>
      </c>
      <c r="BD115" s="98" t="e">
        <f t="shared" si="61"/>
        <v>#N/A</v>
      </c>
      <c r="BE115" s="98" t="e">
        <f t="shared" si="61"/>
        <v>#N/A</v>
      </c>
      <c r="BF115" s="98" t="e">
        <f t="shared" si="61"/>
        <v>#N/A</v>
      </c>
      <c r="BG115" s="98" t="e">
        <f t="shared" si="61"/>
        <v>#N/A</v>
      </c>
      <c r="BH115" s="98" t="e">
        <f t="shared" si="61"/>
        <v>#N/A</v>
      </c>
      <c r="BI115" s="98" t="e">
        <f t="shared" si="61"/>
        <v>#N/A</v>
      </c>
      <c r="BJ115" s="99">
        <f t="shared" si="39"/>
        <v>1734.9732784423522</v>
      </c>
    </row>
    <row r="116">
      <c r="A116" s="27"/>
      <c r="B116" s="109" t="s">
        <v>9</v>
      </c>
      <c r="C116" s="110" t="s">
        <v>53</v>
      </c>
      <c r="D116" s="110">
        <v>4</v>
      </c>
      <c r="E116" s="110" t="s">
        <v>9</v>
      </c>
      <c r="F116" s="110" t="s">
        <v>100</v>
      </c>
      <c r="G116" s="112">
        <v>45483</v>
      </c>
      <c r="H116" s="103"/>
      <c r="I116" s="103" t="b">
        <f t="shared" si="40"/>
        <v>1</v>
      </c>
      <c r="J116" s="103" t="b">
        <f>IF(IFERROR(MATCH(B116,'Osallistujat ja seuranta'!$C$4:$C$23,0),0)&gt;0,TRUE,FALSE)</f>
        <v>1</v>
      </c>
      <c r="K116" s="103" t="b">
        <f>IF(IFERROR(MATCH(C116,'Osallistujat ja seuranta'!$C$4:$C$23,0),0)&gt;0,TRUE,FALSE)</f>
        <v>1</v>
      </c>
      <c r="L116" s="103" t="b">
        <f t="shared" si="41"/>
        <v>1</v>
      </c>
      <c r="M116" s="103" t="b">
        <f t="shared" si="42"/>
        <v>1</v>
      </c>
      <c r="N116" s="103" t="b">
        <f t="shared" si="43"/>
        <v>1</v>
      </c>
      <c r="O116" s="104">
        <f t="shared" si="44"/>
        <v>1</v>
      </c>
      <c r="P116" s="105">
        <f t="shared" si="62"/>
        <v>1531.5705437948814</v>
      </c>
      <c r="Q116" s="105">
        <f t="shared" si="63"/>
        <v>988.15000054664176</v>
      </c>
      <c r="R116" s="105">
        <f t="shared" si="45"/>
        <v>193.42054324823948</v>
      </c>
      <c r="S116" s="105">
        <f t="shared" si="46"/>
        <v>1338.1500005466419</v>
      </c>
      <c r="T116" s="104">
        <f t="shared" si="47"/>
        <v>1</v>
      </c>
      <c r="U116" s="104">
        <f t="shared" si="48"/>
        <v>-52.344929831560215</v>
      </c>
      <c r="V116" s="104">
        <f t="shared" si="49"/>
        <v>-53.071502290272448</v>
      </c>
      <c r="W116" s="106">
        <f t="shared" si="50"/>
        <v>0.6740526720540545</v>
      </c>
      <c r="X116" s="107">
        <f t="shared" si="51"/>
        <v>32.695831855761739</v>
      </c>
      <c r="Y116" s="107">
        <f t="shared" si="52"/>
        <v>1.9210871132848095</v>
      </c>
      <c r="Z116" s="107">
        <f>IF(O116=1,(X116*(T116-W116))*'Säännöt ja ohjeet'!$B$55+Y116,"")</f>
        <v>23.235325169995736</v>
      </c>
      <c r="AA116" s="107">
        <f t="shared" si="53"/>
        <v>0</v>
      </c>
      <c r="AB116" s="107">
        <f t="shared" si="54"/>
        <v>0.3259473279459455</v>
      </c>
      <c r="AC116" s="107">
        <f t="shared" si="55"/>
        <v>50.198119770057829</v>
      </c>
      <c r="AD116" s="107">
        <f t="shared" si="56"/>
        <v>3.279625013748626</v>
      </c>
      <c r="AE116" s="107">
        <f>IF(O116=1,(AC116*(AA116-AB116))*'Säännöt ja ohjeet'!$B$55+AD116,"")</f>
        <v>-29.444261000173153</v>
      </c>
      <c r="AF116" s="108" t="e">
        <f t="shared" si="57"/>
        <v>#NAME?</v>
      </c>
      <c r="AG116" s="108" t="e">
        <f t="shared" si="58"/>
        <v>#NAME?</v>
      </c>
      <c r="AH116" s="81" t="str">
        <f t="shared" si="59"/>
        <v xml:space="preserve"> </v>
      </c>
      <c r="AI116" s="81"/>
      <c r="AJ116" s="98">
        <f t="shared" si="61"/>
        <v>966.49413470204217</v>
      </c>
      <c r="AK116" s="98">
        <f t="shared" si="61"/>
        <v>1799.4059807548472</v>
      </c>
      <c r="AL116" s="98">
        <f t="shared" si="61"/>
        <v>2370.7171439422405</v>
      </c>
      <c r="AM116" s="98">
        <f t="shared" si="61"/>
        <v>1499.4578764039329</v>
      </c>
      <c r="AN116" s="98">
        <f t="shared" si="61"/>
        <v>1554.8058689648772</v>
      </c>
      <c r="AO116" s="98">
        <f t="shared" si="61"/>
        <v>1342.9216233568213</v>
      </c>
      <c r="AP116" s="98">
        <f t="shared" si="61"/>
        <v>2249.8426729881276</v>
      </c>
      <c r="AQ116" s="98">
        <f t="shared" si="61"/>
        <v>1570.4298268111411</v>
      </c>
      <c r="AR116" s="98">
        <f t="shared" si="61"/>
        <v>961.89968943058193</v>
      </c>
      <c r="AS116" s="98">
        <f t="shared" si="61"/>
        <v>2157.5802635634</v>
      </c>
      <c r="AT116" s="98">
        <f t="shared" si="61"/>
        <v>1917.7544818345082</v>
      </c>
      <c r="AU116" s="98">
        <f t="shared" si="61"/>
        <v>2299.1812814105997</v>
      </c>
      <c r="AV116" s="98">
        <f t="shared" si="61"/>
        <v>2213.7020331332951</v>
      </c>
      <c r="AW116" s="98">
        <f t="shared" si="61"/>
        <v>1898.6024527962998</v>
      </c>
      <c r="AX116" s="98">
        <f t="shared" si="61"/>
        <v>958.70573954646864</v>
      </c>
      <c r="AY116" s="98">
        <f t="shared" si="61"/>
        <v>2269.8807127934656</v>
      </c>
      <c r="AZ116" s="98">
        <f t="shared" si="61"/>
        <v>1355.1012206000657</v>
      </c>
      <c r="BA116" s="98">
        <f t="shared" si="61"/>
        <v>2342.8265097331887</v>
      </c>
      <c r="BB116" s="98">
        <f t="shared" si="61"/>
        <v>2163.9471202509658</v>
      </c>
      <c r="BC116" s="98">
        <f t="shared" si="61"/>
        <v>800</v>
      </c>
      <c r="BD116" s="98" t="e">
        <f t="shared" si="61"/>
        <v>#N/A</v>
      </c>
      <c r="BE116" s="98" t="e">
        <f t="shared" si="61"/>
        <v>#N/A</v>
      </c>
      <c r="BF116" s="98" t="e">
        <f t="shared" si="61"/>
        <v>#N/A</v>
      </c>
      <c r="BG116" s="98" t="e">
        <f t="shared" si="61"/>
        <v>#N/A</v>
      </c>
      <c r="BH116" s="98" t="e">
        <f t="shared" si="61"/>
        <v>#N/A</v>
      </c>
      <c r="BI116" s="98" t="e">
        <f t="shared" si="61"/>
        <v>#N/A</v>
      </c>
      <c r="BJ116" s="99">
        <f t="shared" si="39"/>
        <v>1734.6628316508436</v>
      </c>
    </row>
    <row r="117">
      <c r="A117" s="27"/>
      <c r="B117" s="109" t="s">
        <v>9</v>
      </c>
      <c r="C117" s="110" t="s">
        <v>44</v>
      </c>
      <c r="D117" s="110">
        <v>3</v>
      </c>
      <c r="E117" s="110" t="s">
        <v>9</v>
      </c>
      <c r="F117" s="110" t="s">
        <v>100</v>
      </c>
      <c r="G117" s="112">
        <v>45487</v>
      </c>
      <c r="H117" s="103"/>
      <c r="I117" s="103" t="b">
        <f t="shared" si="40"/>
        <v>1</v>
      </c>
      <c r="J117" s="103" t="b">
        <f>IF(IFERROR(MATCH(B117,'Osallistujat ja seuranta'!$C$4:$C$23,0),0)&gt;0,TRUE,FALSE)</f>
        <v>1</v>
      </c>
      <c r="K117" s="103" t="b">
        <f>IF(IFERROR(MATCH(C117,'Osallistujat ja seuranta'!$C$4:$C$23,0),0)&gt;0,TRUE,FALSE)</f>
        <v>1</v>
      </c>
      <c r="L117" s="103" t="b">
        <f t="shared" si="41"/>
        <v>1</v>
      </c>
      <c r="M117" s="103" t="b">
        <f t="shared" si="42"/>
        <v>1</v>
      </c>
      <c r="N117" s="103" t="b">
        <f t="shared" si="43"/>
        <v>1</v>
      </c>
      <c r="O117" s="104">
        <f t="shared" si="44"/>
        <v>1</v>
      </c>
      <c r="P117" s="105">
        <f t="shared" si="62"/>
        <v>1554.8058689648772</v>
      </c>
      <c r="Q117" s="105">
        <f t="shared" si="63"/>
        <v>961.89968943058193</v>
      </c>
      <c r="R117" s="105">
        <f t="shared" si="45"/>
        <v>342.90617953429523</v>
      </c>
      <c r="S117" s="105">
        <f t="shared" si="46"/>
        <v>1211.8996894305819</v>
      </c>
      <c r="T117" s="104">
        <f t="shared" si="47"/>
        <v>1</v>
      </c>
      <c r="U117" s="104">
        <f t="shared" si="48"/>
        <v>-52.252347548279062</v>
      </c>
      <c r="V117" s="104">
        <f t="shared" si="49"/>
        <v>-53.50806992516317</v>
      </c>
      <c r="W117" s="106">
        <f t="shared" si="50"/>
        <v>0.77828885995011254</v>
      </c>
      <c r="X117" s="107">
        <f t="shared" si="51"/>
        <v>32.011203114051455</v>
      </c>
      <c r="Y117" s="107">
        <f t="shared" si="52"/>
        <v>1.8630033407184914</v>
      </c>
      <c r="Z117" s="107">
        <f>IF(O117=1,(X117*(T117-W117))*'Säännöt ja ohjeet'!$B$55+Y117,"")</f>
        <v>16.057484014288203</v>
      </c>
      <c r="AA117" s="107">
        <f t="shared" si="53"/>
        <v>0</v>
      </c>
      <c r="AB117" s="107">
        <f t="shared" si="54"/>
        <v>0.22171114004988746</v>
      </c>
      <c r="AC117" s="107">
        <f t="shared" si="55"/>
        <v>51.113195170878143</v>
      </c>
      <c r="AD117" s="107">
        <f t="shared" si="56"/>
        <v>3.345250787310595</v>
      </c>
      <c r="AE117" s="107">
        <f>IF(O117=1,(AC117*(AA117-AB117))*'Säännöt ja ohjeet'!$B$55+AD117,"")</f>
        <v>-19.319478758544996</v>
      </c>
      <c r="AF117" s="108" t="e">
        <f t="shared" si="57"/>
        <v>#NAME?</v>
      </c>
      <c r="AG117" s="108" t="e">
        <f t="shared" si="58"/>
        <v>#NAME?</v>
      </c>
      <c r="AH117" s="81" t="str">
        <f t="shared" si="59"/>
        <v xml:space="preserve"> </v>
      </c>
      <c r="AI117" s="81"/>
      <c r="AJ117" s="98">
        <f t="shared" si="61"/>
        <v>966.49413470204217</v>
      </c>
      <c r="AK117" s="98">
        <f t="shared" si="61"/>
        <v>1799.4059807548472</v>
      </c>
      <c r="AL117" s="98">
        <f t="shared" si="61"/>
        <v>2370.7171439422405</v>
      </c>
      <c r="AM117" s="98">
        <f t="shared" si="61"/>
        <v>1499.4578764039329</v>
      </c>
      <c r="AN117" s="98">
        <f t="shared" si="61"/>
        <v>1570.8633529791653</v>
      </c>
      <c r="AO117" s="98">
        <f t="shared" si="61"/>
        <v>1342.9216233568213</v>
      </c>
      <c r="AP117" s="98">
        <f t="shared" si="61"/>
        <v>2249.8426729881276</v>
      </c>
      <c r="AQ117" s="98">
        <f t="shared" si="61"/>
        <v>1570.4298268111411</v>
      </c>
      <c r="AR117" s="98">
        <f t="shared" si="61"/>
        <v>942.58021067203697</v>
      </c>
      <c r="AS117" s="98">
        <f t="shared" si="61"/>
        <v>2157.5802635634</v>
      </c>
      <c r="AT117" s="98">
        <f t="shared" si="61"/>
        <v>1917.7544818345082</v>
      </c>
      <c r="AU117" s="98">
        <f t="shared" si="61"/>
        <v>2299.1812814105997</v>
      </c>
      <c r="AV117" s="98">
        <f t="shared" si="61"/>
        <v>2213.7020331332951</v>
      </c>
      <c r="AW117" s="98">
        <f t="shared" si="61"/>
        <v>1898.6024527962998</v>
      </c>
      <c r="AX117" s="98">
        <f t="shared" si="61"/>
        <v>958.70573954646864</v>
      </c>
      <c r="AY117" s="98">
        <f t="shared" si="61"/>
        <v>2269.8807127934656</v>
      </c>
      <c r="AZ117" s="98">
        <f t="shared" si="61"/>
        <v>1355.1012206000657</v>
      </c>
      <c r="BA117" s="98">
        <f t="shared" si="61"/>
        <v>2342.8265097331887</v>
      </c>
      <c r="BB117" s="98">
        <f t="shared" si="61"/>
        <v>2163.9471202509658</v>
      </c>
      <c r="BC117" s="98">
        <f t="shared" si="61"/>
        <v>800</v>
      </c>
      <c r="BD117" s="98" t="e">
        <f t="shared" si="61"/>
        <v>#N/A</v>
      </c>
      <c r="BE117" s="98" t="e">
        <f t="shared" si="61"/>
        <v>#N/A</v>
      </c>
      <c r="BF117" s="98" t="e">
        <f t="shared" si="61"/>
        <v>#N/A</v>
      </c>
      <c r="BG117" s="98" t="e">
        <f t="shared" si="61"/>
        <v>#N/A</v>
      </c>
      <c r="BH117" s="98" t="e">
        <f t="shared" si="61"/>
        <v>#N/A</v>
      </c>
      <c r="BI117" s="98" t="e">
        <f t="shared" si="61"/>
        <v>#N/A</v>
      </c>
      <c r="BJ117" s="99">
        <f t="shared" si="39"/>
        <v>1734.4997319136305</v>
      </c>
    </row>
    <row r="118">
      <c r="A118" s="27"/>
      <c r="B118" s="109" t="s">
        <v>51</v>
      </c>
      <c r="C118" s="110" t="s">
        <v>9</v>
      </c>
      <c r="D118" s="110">
        <v>8</v>
      </c>
      <c r="E118" s="110" t="s">
        <v>51</v>
      </c>
      <c r="F118" s="110" t="s">
        <v>100</v>
      </c>
      <c r="G118" s="112">
        <v>45487</v>
      </c>
      <c r="H118" s="103"/>
      <c r="I118" s="103" t="b">
        <f t="shared" si="40"/>
        <v>1</v>
      </c>
      <c r="J118" s="103" t="b">
        <f>IF(IFERROR(MATCH(B118,'Osallistujat ja seuranta'!$C$4:$C$23,0),0)&gt;0,TRUE,FALSE)</f>
        <v>1</v>
      </c>
      <c r="K118" s="103" t="b">
        <f>IF(IFERROR(MATCH(C118,'Osallistujat ja seuranta'!$C$4:$C$23,0),0)&gt;0,TRUE,FALSE)</f>
        <v>1</v>
      </c>
      <c r="L118" s="103" t="b">
        <f t="shared" si="41"/>
        <v>1</v>
      </c>
      <c r="M118" s="103" t="b">
        <f t="shared" si="42"/>
        <v>1</v>
      </c>
      <c r="N118" s="103" t="b">
        <f t="shared" si="43"/>
        <v>1</v>
      </c>
      <c r="O118" s="104">
        <f t="shared" si="44"/>
        <v>1</v>
      </c>
      <c r="P118" s="105">
        <f t="shared" si="62"/>
        <v>2213.7020331332951</v>
      </c>
      <c r="Q118" s="105">
        <f t="shared" si="63"/>
        <v>1570.8633529791653</v>
      </c>
      <c r="R118" s="105">
        <f t="shared" si="45"/>
        <v>-107.16131984586991</v>
      </c>
      <c r="S118" s="105">
        <f t="shared" si="46"/>
        <v>2320.863352979165</v>
      </c>
      <c r="T118" s="104">
        <f t="shared" si="47"/>
        <v>1</v>
      </c>
      <c r="U118" s="104">
        <f t="shared" si="48"/>
        <v>-48.93371583677407</v>
      </c>
      <c r="V118" s="104">
        <f t="shared" si="49"/>
        <v>-48.206698476668386</v>
      </c>
      <c r="W118" s="106">
        <f t="shared" si="50"/>
        <v>0.32584958815860959</v>
      </c>
      <c r="X118" s="107">
        <f t="shared" si="51"/>
        <v>14.992372138244395</v>
      </c>
      <c r="Y118" s="107">
        <f t="shared" si="52"/>
        <v>0.27428315736249154</v>
      </c>
      <c r="Z118" s="107">
        <f>IF(O118=1,(X118*(T118-W118))*'Säännöt ja ohjeet'!$B$55+Y118,"")</f>
        <v>20.488510860316183</v>
      </c>
      <c r="AA118" s="107">
        <f t="shared" si="53"/>
        <v>0</v>
      </c>
      <c r="AB118" s="107">
        <f t="shared" si="54"/>
        <v>0.67415041184139035</v>
      </c>
      <c r="AC118" s="107">
        <f t="shared" si="55"/>
        <v>31.541250772706899</v>
      </c>
      <c r="AD118" s="107">
        <f t="shared" si="56"/>
        <v>1.8228636344339182</v>
      </c>
      <c r="AE118" s="107">
        <f>IF(O118=1,(AC118*(AA118-AB118))*'Säännöt ja ohjeet'!$B$55+AD118,"")</f>
        <v>-40.704230762391937</v>
      </c>
      <c r="AF118" s="108" t="e">
        <f t="shared" si="57"/>
        <v>#NAME?</v>
      </c>
      <c r="AG118" s="108" t="e">
        <f t="shared" si="58"/>
        <v>#NAME?</v>
      </c>
      <c r="AH118" s="81" t="str">
        <f t="shared" si="59"/>
        <v xml:space="preserve"> </v>
      </c>
      <c r="AI118" s="81"/>
      <c r="AJ118" s="98">
        <f t="shared" si="61"/>
        <v>966.49413470204217</v>
      </c>
      <c r="AK118" s="98">
        <f t="shared" si="61"/>
        <v>1799.4059807548472</v>
      </c>
      <c r="AL118" s="98">
        <f t="shared" si="61"/>
        <v>2370.7171439422405</v>
      </c>
      <c r="AM118" s="98">
        <f t="shared" si="61"/>
        <v>1499.4578764039329</v>
      </c>
      <c r="AN118" s="98">
        <f t="shared" si="61"/>
        <v>1530.1591222167733</v>
      </c>
      <c r="AO118" s="98">
        <f t="shared" si="61"/>
        <v>1342.9216233568213</v>
      </c>
      <c r="AP118" s="98">
        <f t="shared" si="61"/>
        <v>2249.8426729881276</v>
      </c>
      <c r="AQ118" s="98">
        <f t="shared" si="61"/>
        <v>1570.4298268111411</v>
      </c>
      <c r="AR118" s="98">
        <f t="shared" si="61"/>
        <v>942.58021067203697</v>
      </c>
      <c r="AS118" s="98">
        <f t="shared" si="61"/>
        <v>2157.5802635634</v>
      </c>
      <c r="AT118" s="98">
        <f t="shared" si="61"/>
        <v>1917.7544818345082</v>
      </c>
      <c r="AU118" s="98">
        <f t="shared" si="61"/>
        <v>2299.1812814105997</v>
      </c>
      <c r="AV118" s="98">
        <f t="shared" si="61"/>
        <v>2234.1905439936113</v>
      </c>
      <c r="AW118" s="98">
        <f t="shared" si="61"/>
        <v>1898.6024527962998</v>
      </c>
      <c r="AX118" s="98">
        <f t="shared" si="61"/>
        <v>958.70573954646864</v>
      </c>
      <c r="AY118" s="98">
        <f t="shared" si="61"/>
        <v>2269.8807127934656</v>
      </c>
      <c r="AZ118" s="98">
        <f t="shared" si="61"/>
        <v>1355.1012206000657</v>
      </c>
      <c r="BA118" s="98">
        <f t="shared" si="61"/>
        <v>2342.8265097331887</v>
      </c>
      <c r="BB118" s="98">
        <f t="shared" si="61"/>
        <v>2163.9471202509658</v>
      </c>
      <c r="BC118" s="98">
        <f t="shared" si="61"/>
        <v>800</v>
      </c>
      <c r="BD118" s="98" t="e">
        <f t="shared" si="61"/>
        <v>#N/A</v>
      </c>
      <c r="BE118" s="98" t="e">
        <f t="shared" si="61"/>
        <v>#N/A</v>
      </c>
      <c r="BF118" s="98" t="e">
        <f t="shared" si="61"/>
        <v>#N/A</v>
      </c>
      <c r="BG118" s="98" t="e">
        <f t="shared" si="61"/>
        <v>#N/A</v>
      </c>
      <c r="BH118" s="98" t="e">
        <f t="shared" si="61"/>
        <v>#N/A</v>
      </c>
      <c r="BI118" s="98" t="e">
        <f t="shared" si="61"/>
        <v>#N/A</v>
      </c>
      <c r="BJ118" s="99">
        <f t="shared" si="39"/>
        <v>1733.488945918527</v>
      </c>
    </row>
    <row r="119">
      <c r="A119" s="27"/>
      <c r="B119" s="109" t="s">
        <v>56</v>
      </c>
      <c r="C119" s="110" t="s">
        <v>51</v>
      </c>
      <c r="D119" s="110">
        <v>0</v>
      </c>
      <c r="E119" s="110" t="s">
        <v>51</v>
      </c>
      <c r="F119" s="110" t="s">
        <v>100</v>
      </c>
      <c r="G119" s="112">
        <v>45473</v>
      </c>
      <c r="H119" s="103"/>
      <c r="I119" s="103" t="b">
        <f t="shared" si="40"/>
        <v>1</v>
      </c>
      <c r="J119" s="103" t="b">
        <f>IF(IFERROR(MATCH(B119,'Osallistujat ja seuranta'!$C$4:$C$23,0),0)&gt;0,TRUE,FALSE)</f>
        <v>1</v>
      </c>
      <c r="K119" s="103" t="b">
        <f>IF(IFERROR(MATCH(C119,'Osallistujat ja seuranta'!$C$4:$C$23,0),0)&gt;0,TRUE,FALSE)</f>
        <v>1</v>
      </c>
      <c r="L119" s="103" t="b">
        <f t="shared" si="41"/>
        <v>1</v>
      </c>
      <c r="M119" s="103" t="b">
        <f t="shared" si="42"/>
        <v>1</v>
      </c>
      <c r="N119" s="103" t="b">
        <f t="shared" si="43"/>
        <v>1</v>
      </c>
      <c r="O119" s="104">
        <f t="shared" si="44"/>
        <v>1</v>
      </c>
      <c r="P119" s="105">
        <f t="shared" si="62"/>
        <v>2342.8265097331887</v>
      </c>
      <c r="Q119" s="105">
        <f t="shared" si="63"/>
        <v>2234.1905439936113</v>
      </c>
      <c r="R119" s="105">
        <f t="shared" si="45"/>
        <v>108.63596573957739</v>
      </c>
      <c r="S119" s="105">
        <f t="shared" si="46"/>
        <v>2234.1905439936113</v>
      </c>
      <c r="T119" s="104">
        <f t="shared" si="47"/>
        <v>0</v>
      </c>
      <c r="U119" s="104">
        <f t="shared" si="48"/>
        <v>-48.047892623975812</v>
      </c>
      <c r="V119" s="104">
        <f t="shared" si="49"/>
        <v>-48.800428894265913</v>
      </c>
      <c r="W119" s="106">
        <f t="shared" si="50"/>
        <v>0.6797310884474409</v>
      </c>
      <c r="X119" s="107">
        <f t="shared" si="51"/>
        <v>12.244387520758233</v>
      </c>
      <c r="Y119" s="107">
        <f t="shared" si="52"/>
        <v>9.2176840690284076e-002</v>
      </c>
      <c r="Z119" s="107">
        <f>IF(O119=1,(X119*(T119-W119))*'Säännöt ja ohjeet'!$B$55+Y119,"")</f>
        <v>-16.553604873024227</v>
      </c>
      <c r="AA119" s="107">
        <f t="shared" si="53"/>
        <v>1</v>
      </c>
      <c r="AB119" s="107">
        <f t="shared" si="54"/>
        <v>0.3202689115525591</v>
      </c>
      <c r="AC119" s="107">
        <f t="shared" si="55"/>
        <v>14.542508201698077</v>
      </c>
      <c r="AD119" s="107">
        <f t="shared" si="56"/>
        <v>0.23735224113937708</v>
      </c>
      <c r="AE119" s="107">
        <f>IF(O119=1,(AC119*(AA119-AB119))*'Säännöt ja ohjeet'!$B$55+AD119,"")</f>
        <v>20.007342098531517</v>
      </c>
      <c r="AF119" s="108" t="e">
        <f t="shared" si="57"/>
        <v>#NAME?</v>
      </c>
      <c r="AG119" s="108" t="e">
        <f t="shared" si="58"/>
        <v>#NAME?</v>
      </c>
      <c r="AH119" s="81" t="str">
        <f t="shared" si="59"/>
        <v xml:space="preserve"> </v>
      </c>
      <c r="AI119" s="81"/>
      <c r="AJ119" s="98">
        <f t="shared" si="61"/>
        <v>966.49413470204217</v>
      </c>
      <c r="AK119" s="98">
        <f t="shared" si="61"/>
        <v>1799.4059807548472</v>
      </c>
      <c r="AL119" s="98">
        <f t="shared" si="61"/>
        <v>2370.7171439422405</v>
      </c>
      <c r="AM119" s="98">
        <f t="shared" si="61"/>
        <v>1499.4578764039329</v>
      </c>
      <c r="AN119" s="98">
        <f t="shared" si="61"/>
        <v>1530.1591222167733</v>
      </c>
      <c r="AO119" s="98">
        <f t="shared" si="61"/>
        <v>1342.9216233568213</v>
      </c>
      <c r="AP119" s="98">
        <f t="shared" si="61"/>
        <v>2249.8426729881276</v>
      </c>
      <c r="AQ119" s="98">
        <f t="shared" si="61"/>
        <v>1570.4298268111411</v>
      </c>
      <c r="AR119" s="98">
        <f t="shared" si="61"/>
        <v>942.58021067203697</v>
      </c>
      <c r="AS119" s="98">
        <f t="shared" si="61"/>
        <v>2157.5802635634</v>
      </c>
      <c r="AT119" s="98">
        <f t="shared" si="61"/>
        <v>1917.7544818345082</v>
      </c>
      <c r="AU119" s="98">
        <f t="shared" si="61"/>
        <v>2299.1812814105997</v>
      </c>
      <c r="AV119" s="98">
        <f t="shared" si="61"/>
        <v>2254.1978860921427</v>
      </c>
      <c r="AW119" s="98">
        <f t="shared" si="61"/>
        <v>1898.6024527962998</v>
      </c>
      <c r="AX119" s="98">
        <f t="shared" si="61"/>
        <v>958.70573954646864</v>
      </c>
      <c r="AY119" s="98">
        <f t="shared" si="61"/>
        <v>2269.8807127934656</v>
      </c>
      <c r="AZ119" s="98">
        <f t="shared" si="61"/>
        <v>1355.1012206000657</v>
      </c>
      <c r="BA119" s="98">
        <f t="shared" si="61"/>
        <v>2326.2729048601645</v>
      </c>
      <c r="BB119" s="98">
        <f t="shared" si="61"/>
        <v>2163.9471202509658</v>
      </c>
      <c r="BC119" s="98">
        <f t="shared" si="61"/>
        <v>800</v>
      </c>
      <c r="BD119" s="98" t="e">
        <f t="shared" si="61"/>
        <v>#N/A</v>
      </c>
      <c r="BE119" s="98" t="e">
        <f t="shared" si="61"/>
        <v>#N/A</v>
      </c>
      <c r="BF119" s="98" t="e">
        <f t="shared" si="61"/>
        <v>#N/A</v>
      </c>
      <c r="BG119" s="98" t="e">
        <f t="shared" si="61"/>
        <v>#N/A</v>
      </c>
      <c r="BH119" s="98" t="e">
        <f t="shared" si="61"/>
        <v>#N/A</v>
      </c>
      <c r="BI119" s="98" t="e">
        <f t="shared" si="61"/>
        <v>#N/A</v>
      </c>
      <c r="BJ119" s="99">
        <f t="shared" si="39"/>
        <v>1733.6616327798024</v>
      </c>
    </row>
    <row r="120">
      <c r="A120" s="27"/>
      <c r="B120" s="109" t="s">
        <v>42</v>
      </c>
      <c r="C120" s="110" t="s">
        <v>9</v>
      </c>
      <c r="D120" s="110">
        <v>3</v>
      </c>
      <c r="E120" s="110" t="s">
        <v>42</v>
      </c>
      <c r="F120" s="110" t="s">
        <v>100</v>
      </c>
      <c r="G120" s="112">
        <v>45501</v>
      </c>
      <c r="H120" s="103"/>
      <c r="I120" s="103" t="b">
        <f t="shared" si="40"/>
        <v>1</v>
      </c>
      <c r="J120" s="103" t="b">
        <f>IF(IFERROR(MATCH(B120,'Osallistujat ja seuranta'!$C$4:$C$23,0),0)&gt;0,TRUE,FALSE)</f>
        <v>1</v>
      </c>
      <c r="K120" s="103" t="b">
        <f>IF(IFERROR(MATCH(C120,'Osallistujat ja seuranta'!$C$4:$C$23,0),0)&gt;0,TRUE,FALSE)</f>
        <v>1</v>
      </c>
      <c r="L120" s="103" t="b">
        <f t="shared" si="41"/>
        <v>1</v>
      </c>
      <c r="M120" s="103" t="b">
        <f t="shared" si="42"/>
        <v>1</v>
      </c>
      <c r="N120" s="103" t="b">
        <f t="shared" si="43"/>
        <v>1</v>
      </c>
      <c r="O120" s="104">
        <f t="shared" si="44"/>
        <v>1</v>
      </c>
      <c r="P120" s="105">
        <f t="shared" si="62"/>
        <v>1570.4298268111411</v>
      </c>
      <c r="Q120" s="105">
        <f t="shared" si="63"/>
        <v>1530.1591222167733</v>
      </c>
      <c r="R120" s="105">
        <f t="shared" si="45"/>
        <v>-209.72929540563223</v>
      </c>
      <c r="S120" s="105">
        <f t="shared" si="46"/>
        <v>1780.1591222167733</v>
      </c>
      <c r="T120" s="104">
        <f t="shared" si="47"/>
        <v>1</v>
      </c>
      <c r="U120" s="104">
        <f t="shared" si="48"/>
        <v>-52.189397412723821</v>
      </c>
      <c r="V120" s="104">
        <f t="shared" si="49"/>
        <v>-51.284526458840254</v>
      </c>
      <c r="W120" s="106">
        <f t="shared" si="50"/>
        <v>0.28805054430903532</v>
      </c>
      <c r="X120" s="107">
        <f t="shared" si="51"/>
        <v>31.553904473444501</v>
      </c>
      <c r="Y120" s="107">
        <f t="shared" si="52"/>
        <v>1.8239473308720071</v>
      </c>
      <c r="Z120" s="107">
        <f>IF(O120=1,(X120*(T120-W120))*'Säännöt ja ohjeet'!$B$55+Y120,"")</f>
        <v>46.753517560459024</v>
      </c>
      <c r="AA120" s="107">
        <f t="shared" si="53"/>
        <v>0</v>
      </c>
      <c r="AB120" s="107">
        <f t="shared" si="54"/>
        <v>0.71194945569096468</v>
      </c>
      <c r="AC120" s="107">
        <f t="shared" si="55"/>
        <v>32.737594246159524</v>
      </c>
      <c r="AD120" s="107">
        <f t="shared" si="56"/>
        <v>1.9246154316254021</v>
      </c>
      <c r="AE120" s="107">
        <f>IF(O120=1,(AC120*(AA120-AB120))*'Säännöt ja ohjeet'!$B$55+AD120,"")</f>
        <v>-44.690409376744455</v>
      </c>
      <c r="AF120" s="108" t="e">
        <f t="shared" si="57"/>
        <v>#NAME?</v>
      </c>
      <c r="AG120" s="108" t="e">
        <f t="shared" si="58"/>
        <v>#NAME?</v>
      </c>
      <c r="AH120" s="81" t="str">
        <f t="shared" si="59"/>
        <v xml:space="preserve"> </v>
      </c>
      <c r="AI120" s="81"/>
      <c r="AJ120" s="98">
        <f t="shared" si="61"/>
        <v>966.49413470204217</v>
      </c>
      <c r="AK120" s="98">
        <f t="shared" si="61"/>
        <v>1799.4059807548472</v>
      </c>
      <c r="AL120" s="98">
        <f t="shared" si="61"/>
        <v>2370.7171439422405</v>
      </c>
      <c r="AM120" s="98">
        <f t="shared" si="61"/>
        <v>1499.4578764039329</v>
      </c>
      <c r="AN120" s="98">
        <f t="shared" si="61"/>
        <v>1485.468712840029</v>
      </c>
      <c r="AO120" s="98">
        <f t="shared" si="61"/>
        <v>1342.9216233568213</v>
      </c>
      <c r="AP120" s="98">
        <f t="shared" si="61"/>
        <v>2249.8426729881276</v>
      </c>
      <c r="AQ120" s="98">
        <f t="shared" si="61"/>
        <v>1617.1833443716</v>
      </c>
      <c r="AR120" s="98">
        <f t="shared" si="61"/>
        <v>942.58021067203697</v>
      </c>
      <c r="AS120" s="98">
        <f t="shared" si="61"/>
        <v>2157.5802635634</v>
      </c>
      <c r="AT120" s="98">
        <f t="shared" si="61"/>
        <v>1917.7544818345082</v>
      </c>
      <c r="AU120" s="98">
        <f t="shared" si="61"/>
        <v>2299.1812814105997</v>
      </c>
      <c r="AV120" s="98">
        <f t="shared" si="61"/>
        <v>2254.1978860921427</v>
      </c>
      <c r="AW120" s="98">
        <f t="shared" si="61"/>
        <v>1898.6024527962998</v>
      </c>
      <c r="AX120" s="98">
        <f t="shared" si="61"/>
        <v>958.70573954646864</v>
      </c>
      <c r="AY120" s="98">
        <f t="shared" si="61"/>
        <v>2269.8807127934656</v>
      </c>
      <c r="AZ120" s="98">
        <f t="shared" si="61"/>
        <v>1355.1012206000657</v>
      </c>
      <c r="BA120" s="98">
        <f t="shared" si="61"/>
        <v>2326.2729048601645</v>
      </c>
      <c r="BB120" s="98">
        <f t="shared" si="61"/>
        <v>2163.9471202509658</v>
      </c>
      <c r="BC120" s="98">
        <f t="shared" si="61"/>
        <v>800</v>
      </c>
      <c r="BD120" s="98" t="e">
        <f t="shared" si="61"/>
        <v>#N/A</v>
      </c>
      <c r="BE120" s="98" t="e">
        <f t="shared" si="61"/>
        <v>#N/A</v>
      </c>
      <c r="BF120" s="98" t="e">
        <f t="shared" si="61"/>
        <v>#N/A</v>
      </c>
      <c r="BG120" s="98" t="e">
        <f t="shared" si="61"/>
        <v>#N/A</v>
      </c>
      <c r="BH120" s="98" t="e">
        <f t="shared" si="61"/>
        <v>#N/A</v>
      </c>
      <c r="BI120" s="98" t="e">
        <f t="shared" si="61"/>
        <v>#N/A</v>
      </c>
      <c r="BJ120" s="99">
        <f t="shared" si="39"/>
        <v>1733.7647881889884</v>
      </c>
    </row>
    <row r="121">
      <c r="A121" s="27"/>
      <c r="B121" s="109" t="s">
        <v>30</v>
      </c>
      <c r="C121" s="110" t="s">
        <v>58</v>
      </c>
      <c r="D121" s="110">
        <v>0</v>
      </c>
      <c r="E121" s="110" t="s">
        <v>30</v>
      </c>
      <c r="F121" s="110" t="s">
        <v>100</v>
      </c>
      <c r="G121" s="112">
        <v>45501</v>
      </c>
      <c r="H121" s="103"/>
      <c r="I121" s="103" t="b">
        <f t="shared" si="40"/>
        <v>1</v>
      </c>
      <c r="J121" s="103" t="b">
        <f>IF(IFERROR(MATCH(B121,'Osallistujat ja seuranta'!$C$4:$C$23,0),0)&gt;0,TRUE,FALSE)</f>
        <v>1</v>
      </c>
      <c r="K121" s="103" t="b">
        <f>IF(IFERROR(MATCH(C121,'Osallistujat ja seuranta'!$C$4:$C$23,0),0)&gt;0,TRUE,FALSE)</f>
        <v>1</v>
      </c>
      <c r="L121" s="103" t="b">
        <f t="shared" si="41"/>
        <v>1</v>
      </c>
      <c r="M121" s="103" t="b">
        <f t="shared" si="42"/>
        <v>1</v>
      </c>
      <c r="N121" s="103" t="b">
        <f t="shared" si="43"/>
        <v>1</v>
      </c>
      <c r="O121" s="104">
        <f t="shared" si="44"/>
        <v>1</v>
      </c>
      <c r="P121" s="105">
        <f t="shared" si="62"/>
        <v>966.49413470204217</v>
      </c>
      <c r="Q121" s="105">
        <f t="shared" si="63"/>
        <v>800</v>
      </c>
      <c r="R121" s="105">
        <f t="shared" si="45"/>
        <v>166.49413470204217</v>
      </c>
      <c r="S121" s="105">
        <f t="shared" si="46"/>
        <v>800</v>
      </c>
      <c r="T121" s="104">
        <f t="shared" si="47"/>
        <v>1</v>
      </c>
      <c r="U121" s="104">
        <f t="shared" si="48"/>
        <v>-54.285889552344095</v>
      </c>
      <c r="V121" s="104">
        <f t="shared" si="49"/>
        <v>-54.768322075994043</v>
      </c>
      <c r="W121" s="106">
        <f t="shared" si="50"/>
        <v>0.61832211504710866</v>
      </c>
      <c r="X121" s="107">
        <f t="shared" si="51"/>
        <v>50.952587312015012</v>
      </c>
      <c r="Y121" s="107">
        <f t="shared" si="52"/>
        <v>3.3337646747754968</v>
      </c>
      <c r="Z121" s="107">
        <f>IF(O121=1,(X121*(T121-W121))*'Säännöt ja ohjeet'!$B$55+Y121,"")</f>
        <v>42.22871619103033</v>
      </c>
      <c r="AA121" s="107">
        <f t="shared" si="53"/>
        <v>0</v>
      </c>
      <c r="AB121" s="107">
        <f t="shared" si="54"/>
        <v>0.38167788495289134</v>
      </c>
      <c r="AC121" s="107">
        <f t="shared" si="55"/>
        <v>56.892631344565018</v>
      </c>
      <c r="AD121" s="107">
        <f t="shared" si="56"/>
        <v>3.7500000014388264</v>
      </c>
      <c r="AE121" s="107">
        <f>IF(O121=1,(AC121*(AA121-AB121))*'Säännöt ja ohjeet'!$B$55+AD121,"")</f>
        <v>-39.679318400557463</v>
      </c>
      <c r="AF121" s="108" t="e">
        <f t="shared" si="57"/>
        <v>#NAME?</v>
      </c>
      <c r="AG121" s="108" t="e">
        <f t="shared" si="58"/>
        <v>#NAME?</v>
      </c>
      <c r="AH121" s="81" t="str">
        <f t="shared" si="59"/>
        <v xml:space="preserve"> </v>
      </c>
      <c r="AI121" s="81"/>
      <c r="AJ121" s="98">
        <f t="shared" si="61"/>
        <v>1008.7228508930725</v>
      </c>
      <c r="AK121" s="98">
        <f t="shared" si="61"/>
        <v>1799.4059807548472</v>
      </c>
      <c r="AL121" s="98">
        <f t="shared" si="61"/>
        <v>2370.7171439422405</v>
      </c>
      <c r="AM121" s="98">
        <f t="shared" si="61"/>
        <v>1499.4578764039329</v>
      </c>
      <c r="AN121" s="98">
        <f t="shared" si="61"/>
        <v>1485.468712840029</v>
      </c>
      <c r="AO121" s="98">
        <f t="shared" si="61"/>
        <v>1342.9216233568213</v>
      </c>
      <c r="AP121" s="98">
        <f t="shared" si="61"/>
        <v>2249.8426729881276</v>
      </c>
      <c r="AQ121" s="98">
        <f t="shared" si="61"/>
        <v>1617.1833443716</v>
      </c>
      <c r="AR121" s="98">
        <f t="shared" si="61"/>
        <v>942.58021067203697</v>
      </c>
      <c r="AS121" s="98">
        <f t="shared" si="61"/>
        <v>2157.5802635634</v>
      </c>
      <c r="AT121" s="98">
        <f t="shared" si="61"/>
        <v>1917.7544818345082</v>
      </c>
      <c r="AU121" s="98">
        <f t="shared" si="61"/>
        <v>2299.1812814105997</v>
      </c>
      <c r="AV121" s="98">
        <f t="shared" si="61"/>
        <v>2254.1978860921427</v>
      </c>
      <c r="AW121" s="98">
        <f t="shared" si="61"/>
        <v>1898.6024527962998</v>
      </c>
      <c r="AX121" s="98">
        <f t="shared" si="61"/>
        <v>958.70573954646864</v>
      </c>
      <c r="AY121" s="98">
        <f t="shared" si="61"/>
        <v>2269.8807127934656</v>
      </c>
      <c r="AZ121" s="98">
        <f t="shared" si="61"/>
        <v>1355.1012206000657</v>
      </c>
      <c r="BA121" s="98">
        <f t="shared" si="61"/>
        <v>2326.2729048601645</v>
      </c>
      <c r="BB121" s="98">
        <f t="shared" si="61"/>
        <v>2163.9471202509658</v>
      </c>
      <c r="BC121" s="98">
        <f t="shared" si="61"/>
        <v>760.32068159944254</v>
      </c>
      <c r="BD121" s="98" t="e">
        <f t="shared" si="61"/>
        <v>#N/A</v>
      </c>
      <c r="BE121" s="98" t="e">
        <f t="shared" si="61"/>
        <v>#N/A</v>
      </c>
      <c r="BF121" s="98" t="e">
        <f t="shared" si="61"/>
        <v>#N/A</v>
      </c>
      <c r="BG121" s="98" t="e">
        <f t="shared" si="61"/>
        <v>#N/A</v>
      </c>
      <c r="BH121" s="98" t="e">
        <f t="shared" si="61"/>
        <v>#N/A</v>
      </c>
      <c r="BI121" s="98" t="e">
        <f t="shared" si="61"/>
        <v>#N/A</v>
      </c>
      <c r="BJ121" s="99">
        <f t="shared" si="39"/>
        <v>1733.8922580785118</v>
      </c>
    </row>
    <row r="122">
      <c r="A122" s="27"/>
      <c r="B122" s="109" t="s">
        <v>46</v>
      </c>
      <c r="C122" s="110" t="s">
        <v>9</v>
      </c>
      <c r="D122" s="110">
        <v>7</v>
      </c>
      <c r="E122" s="110" t="s">
        <v>9</v>
      </c>
      <c r="F122" s="110" t="s">
        <v>100</v>
      </c>
      <c r="G122" s="112">
        <v>45501</v>
      </c>
      <c r="H122" s="103"/>
      <c r="I122" s="103" t="b">
        <f t="shared" si="40"/>
        <v>1</v>
      </c>
      <c r="J122" s="103" t="b">
        <f>IF(IFERROR(MATCH(B122,'Osallistujat ja seuranta'!$C$4:$C$23,0),0)&gt;0,TRUE,FALSE)</f>
        <v>1</v>
      </c>
      <c r="K122" s="103" t="b">
        <f>IF(IFERROR(MATCH(C122,'Osallistujat ja seuranta'!$C$4:$C$23,0),0)&gt;0,TRUE,FALSE)</f>
        <v>1</v>
      </c>
      <c r="L122" s="103" t="b">
        <f t="shared" si="41"/>
        <v>1</v>
      </c>
      <c r="M122" s="103" t="b">
        <f t="shared" si="42"/>
        <v>1</v>
      </c>
      <c r="N122" s="103" t="b">
        <f t="shared" si="43"/>
        <v>1</v>
      </c>
      <c r="O122" s="104">
        <f t="shared" si="44"/>
        <v>1</v>
      </c>
      <c r="P122" s="105">
        <f t="shared" si="62"/>
        <v>2157.5802635634</v>
      </c>
      <c r="Q122" s="105">
        <f t="shared" si="63"/>
        <v>1485.468712840029</v>
      </c>
      <c r="R122" s="105">
        <f t="shared" si="45"/>
        <v>22.111550723370783</v>
      </c>
      <c r="S122" s="105">
        <f t="shared" si="46"/>
        <v>2135.4687128400292</v>
      </c>
      <c r="T122" s="104">
        <f t="shared" si="47"/>
        <v>0</v>
      </c>
      <c r="U122" s="104">
        <f t="shared" si="48"/>
        <v>-49.286327074100399</v>
      </c>
      <c r="V122" s="104">
        <f t="shared" si="49"/>
        <v>-49.420517694981143</v>
      </c>
      <c r="W122" s="106">
        <f t="shared" si="50"/>
        <v>0.53349740431026593</v>
      </c>
      <c r="X122" s="107">
        <f t="shared" si="51"/>
        <v>16.250739279905456</v>
      </c>
      <c r="Y122" s="107">
        <f t="shared" si="52"/>
        <v>0.38721004060268671</v>
      </c>
      <c r="Z122" s="107">
        <f>IF(O122=1,(X122*(T122-W122))*'Säännöt ja ohjeet'!$B$55+Y122,"")</f>
        <v>-16.952244407302196</v>
      </c>
      <c r="AA122" s="107">
        <f t="shared" si="53"/>
        <v>1</v>
      </c>
      <c r="AB122" s="107">
        <f t="shared" si="54"/>
        <v>0.46650259568973407</v>
      </c>
      <c r="AC122" s="107">
        <f t="shared" si="55"/>
        <v>34.070236202167891</v>
      </c>
      <c r="AD122" s="107">
        <f t="shared" si="56"/>
        <v>2.0363357895621745</v>
      </c>
      <c r="AE122" s="107">
        <f>IF(O122=1,(AC122*(AA122-AB122))*'Säännöt ja ohjeet'!$B$55+AD122,"")</f>
        <v>38.38910094575062</v>
      </c>
      <c r="AF122" s="108" t="e">
        <f t="shared" si="57"/>
        <v>#NAME?</v>
      </c>
      <c r="AG122" s="108" t="e">
        <f t="shared" si="58"/>
        <v>#NAME?</v>
      </c>
      <c r="AH122" s="81" t="str">
        <f t="shared" si="59"/>
        <v xml:space="preserve"> </v>
      </c>
      <c r="AI122" s="81"/>
      <c r="AJ122" s="98">
        <f t="shared" si="61"/>
        <v>1008.7228508930725</v>
      </c>
      <c r="AK122" s="98">
        <f t="shared" si="61"/>
        <v>1799.4059807548472</v>
      </c>
      <c r="AL122" s="98">
        <f t="shared" si="61"/>
        <v>2370.7171439422405</v>
      </c>
      <c r="AM122" s="98">
        <f t="shared" si="61"/>
        <v>1499.4578764039329</v>
      </c>
      <c r="AN122" s="98">
        <f t="shared" si="61"/>
        <v>1523.8578137857796</v>
      </c>
      <c r="AO122" s="98">
        <f t="shared" si="61"/>
        <v>1342.9216233568213</v>
      </c>
      <c r="AP122" s="98">
        <f t="shared" si="61"/>
        <v>2249.8426729881276</v>
      </c>
      <c r="AQ122" s="98">
        <f t="shared" si="61"/>
        <v>1617.1833443716</v>
      </c>
      <c r="AR122" s="98">
        <f t="shared" si="61"/>
        <v>942.58021067203697</v>
      </c>
      <c r="AS122" s="98">
        <f t="shared" si="61"/>
        <v>2140.6280191560977</v>
      </c>
      <c r="AT122" s="98">
        <f t="shared" si="61"/>
        <v>1917.7544818345082</v>
      </c>
      <c r="AU122" s="98">
        <f t="shared" si="61"/>
        <v>2299.1812814105997</v>
      </c>
      <c r="AV122" s="98">
        <f t="shared" si="61"/>
        <v>2254.1978860921427</v>
      </c>
      <c r="AW122" s="98">
        <f t="shared" si="61"/>
        <v>1898.6024527962998</v>
      </c>
      <c r="AX122" s="98">
        <f t="shared" si="61"/>
        <v>958.70573954646864</v>
      </c>
      <c r="AY122" s="98">
        <f t="shared" si="61"/>
        <v>2269.8807127934656</v>
      </c>
      <c r="AZ122" s="98">
        <f t="shared" si="61"/>
        <v>1355.1012206000657</v>
      </c>
      <c r="BA122" s="98">
        <f t="shared" si="61"/>
        <v>2326.2729048601645</v>
      </c>
      <c r="BB122" s="98">
        <f t="shared" si="61"/>
        <v>2163.9471202509658</v>
      </c>
      <c r="BC122" s="98">
        <f t="shared" si="61"/>
        <v>760.32068159944254</v>
      </c>
      <c r="BD122" s="98" t="e">
        <f t="shared" si="61"/>
        <v>#N/A</v>
      </c>
      <c r="BE122" s="98" t="e">
        <f t="shared" si="61"/>
        <v>#N/A</v>
      </c>
      <c r="BF122" s="98" t="e">
        <f t="shared" si="61"/>
        <v>#N/A</v>
      </c>
      <c r="BG122" s="98" t="e">
        <f t="shared" si="61"/>
        <v>#N/A</v>
      </c>
      <c r="BH122" s="98" t="e">
        <f t="shared" si="61"/>
        <v>#N/A</v>
      </c>
      <c r="BI122" s="98" t="e">
        <f t="shared" si="61"/>
        <v>#N/A</v>
      </c>
      <c r="BJ122" s="99">
        <f t="shared" si="39"/>
        <v>1734.9641009054344</v>
      </c>
    </row>
    <row r="123">
      <c r="A123" s="27"/>
      <c r="B123" s="109" t="s">
        <v>35</v>
      </c>
      <c r="C123" s="110" t="s">
        <v>9</v>
      </c>
      <c r="D123" s="110">
        <v>0</v>
      </c>
      <c r="E123" s="110" t="s">
        <v>35</v>
      </c>
      <c r="F123" s="110" t="s">
        <v>100</v>
      </c>
      <c r="G123" s="112">
        <v>45501</v>
      </c>
      <c r="H123" s="103"/>
      <c r="I123" s="103" t="b">
        <f t="shared" si="40"/>
        <v>1</v>
      </c>
      <c r="J123" s="103" t="b">
        <f>IF(IFERROR(MATCH(B123,'Osallistujat ja seuranta'!$C$4:$C$23,0),0)&gt;0,TRUE,FALSE)</f>
        <v>1</v>
      </c>
      <c r="K123" s="103" t="b">
        <f>IF(IFERROR(MATCH(C123,'Osallistujat ja seuranta'!$C$4:$C$23,0),0)&gt;0,TRUE,FALSE)</f>
        <v>1</v>
      </c>
      <c r="L123" s="103" t="b">
        <f t="shared" si="41"/>
        <v>1</v>
      </c>
      <c r="M123" s="103" t="b">
        <f t="shared" si="42"/>
        <v>1</v>
      </c>
      <c r="N123" s="103" t="b">
        <f t="shared" si="43"/>
        <v>1</v>
      </c>
      <c r="O123" s="104">
        <f t="shared" si="44"/>
        <v>1</v>
      </c>
      <c r="P123" s="105">
        <f t="shared" si="62"/>
        <v>1499.4578764039329</v>
      </c>
      <c r="Q123" s="105">
        <f t="shared" si="63"/>
        <v>1523.8578137857796</v>
      </c>
      <c r="R123" s="105">
        <f t="shared" si="45"/>
        <v>-24.399937381846712</v>
      </c>
      <c r="S123" s="105">
        <f t="shared" si="46"/>
        <v>1523.8578137857796</v>
      </c>
      <c r="T123" s="104">
        <f t="shared" si="47"/>
        <v>1</v>
      </c>
      <c r="U123" s="104">
        <f t="shared" si="48"/>
        <v>-52.470901548200274</v>
      </c>
      <c r="V123" s="104">
        <f t="shared" si="49"/>
        <v>-52.375392861069635</v>
      </c>
      <c r="W123" s="106">
        <f t="shared" si="50"/>
        <v>0.4761409621255796</v>
      </c>
      <c r="X123" s="107">
        <f t="shared" si="51"/>
        <v>33.650944997312664</v>
      </c>
      <c r="Y123" s="107">
        <f t="shared" si="52"/>
        <v>2.001364327449866</v>
      </c>
      <c r="Z123" s="107">
        <f>IF(O123=1,(X123*(T123-W123))*'Säännöt ja ohjeet'!$B$55+Y123,"")</f>
        <v>37.258067667164362</v>
      </c>
      <c r="AA123" s="107">
        <f t="shared" si="53"/>
        <v>0</v>
      </c>
      <c r="AB123" s="107">
        <f t="shared" si="54"/>
        <v>0.52385903787442034</v>
      </c>
      <c r="AC123" s="107">
        <f t="shared" si="55"/>
        <v>32.924286659230596</v>
      </c>
      <c r="AD123" s="107">
        <f t="shared" si="56"/>
        <v>1.94036770009552</v>
      </c>
      <c r="AE123" s="107">
        <f>IF(O123=1,(AC123*(AA123-AB123))*'Säännöt ja ohjeet'!$B$55+AD123,"")</f>
        <v>-32.555002563916787</v>
      </c>
      <c r="AF123" s="108" t="e">
        <f t="shared" si="57"/>
        <v>#NAME?</v>
      </c>
      <c r="AG123" s="108" t="e">
        <f t="shared" si="58"/>
        <v>#NAME?</v>
      </c>
      <c r="AH123" s="81" t="str">
        <f t="shared" si="59"/>
        <v>virhe!</v>
      </c>
      <c r="AI123" s="81"/>
      <c r="AJ123" s="98">
        <f t="shared" si="61"/>
        <v>1008.7228508930725</v>
      </c>
      <c r="AK123" s="98">
        <f t="shared" si="61"/>
        <v>1799.4059807548472</v>
      </c>
      <c r="AL123" s="98">
        <f t="shared" si="61"/>
        <v>2370.7171439422405</v>
      </c>
      <c r="AM123" s="98">
        <f t="shared" si="61"/>
        <v>1536.7159440710973</v>
      </c>
      <c r="AN123" s="98">
        <f t="shared" si="61"/>
        <v>1491.3028112218628</v>
      </c>
      <c r="AO123" s="98">
        <f t="shared" si="61"/>
        <v>1342.9216233568213</v>
      </c>
      <c r="AP123" s="98">
        <f t="shared" si="61"/>
        <v>2249.8426729881276</v>
      </c>
      <c r="AQ123" s="98">
        <f t="shared" si="61"/>
        <v>1617.1833443716</v>
      </c>
      <c r="AR123" s="98">
        <f t="shared" si="61"/>
        <v>942.58021067203697</v>
      </c>
      <c r="AS123" s="98">
        <f t="shared" si="61"/>
        <v>2140.6280191560977</v>
      </c>
      <c r="AT123" s="98">
        <f t="shared" si="61"/>
        <v>1917.7544818345082</v>
      </c>
      <c r="AU123" s="98">
        <f t="shared" si="61"/>
        <v>2299.1812814105997</v>
      </c>
      <c r="AV123" s="98">
        <f t="shared" si="61"/>
        <v>2254.1978860921427</v>
      </c>
      <c r="AW123" s="98">
        <f t="shared" si="61"/>
        <v>1898.6024527962998</v>
      </c>
      <c r="AX123" s="98">
        <f t="shared" si="61"/>
        <v>958.70573954646864</v>
      </c>
      <c r="AY123" s="98">
        <f t="shared" si="61"/>
        <v>2269.8807127934656</v>
      </c>
      <c r="AZ123" s="98">
        <f t="shared" si="61"/>
        <v>1355.1012206000657</v>
      </c>
      <c r="BA123" s="98">
        <f t="shared" si="61"/>
        <v>2326.2729048601645</v>
      </c>
      <c r="BB123" s="98">
        <f t="shared" si="61"/>
        <v>2163.9471202509658</v>
      </c>
      <c r="BC123" s="98">
        <f t="shared" si="61"/>
        <v>760.32068159944254</v>
      </c>
      <c r="BD123" s="98" t="e">
        <f t="shared" si="61"/>
        <v>#N/A</v>
      </c>
      <c r="BE123" s="98" t="e">
        <f t="shared" si="61"/>
        <v>#N/A</v>
      </c>
      <c r="BF123" s="98" t="e">
        <f t="shared" si="61"/>
        <v>#N/A</v>
      </c>
      <c r="BG123" s="98" t="e">
        <f t="shared" si="61"/>
        <v>#N/A</v>
      </c>
      <c r="BH123" s="98" t="e">
        <f t="shared" si="61"/>
        <v>#N/A</v>
      </c>
      <c r="BI123" s="98" t="e">
        <f t="shared" si="61"/>
        <v>#N/A</v>
      </c>
      <c r="BJ123" s="99">
        <f t="shared" si="39"/>
        <v>1735.1992541605966</v>
      </c>
    </row>
    <row r="124">
      <c r="A124" s="27"/>
      <c r="B124" s="109" t="s">
        <v>35</v>
      </c>
      <c r="C124" s="110" t="s">
        <v>58</v>
      </c>
      <c r="D124" s="110">
        <v>6</v>
      </c>
      <c r="E124" s="110" t="s">
        <v>35</v>
      </c>
      <c r="F124" s="110" t="s">
        <v>100</v>
      </c>
      <c r="G124" s="112">
        <v>45508</v>
      </c>
      <c r="H124" s="103"/>
      <c r="I124" s="103" t="b">
        <f t="shared" si="40"/>
        <v>1</v>
      </c>
      <c r="J124" s="103" t="b">
        <f>IF(IFERROR(MATCH(B124,'Osallistujat ja seuranta'!$C$4:$C$23,0),0)&gt;0,TRUE,FALSE)</f>
        <v>1</v>
      </c>
      <c r="K124" s="103" t="b">
        <f>IF(IFERROR(MATCH(C124,'Osallistujat ja seuranta'!$C$4:$C$23,0),0)&gt;0,TRUE,FALSE)</f>
        <v>1</v>
      </c>
      <c r="L124" s="103" t="b">
        <f t="shared" si="41"/>
        <v>1</v>
      </c>
      <c r="M124" s="103" t="b">
        <f t="shared" si="42"/>
        <v>1</v>
      </c>
      <c r="N124" s="103" t="b">
        <f t="shared" si="43"/>
        <v>1</v>
      </c>
      <c r="O124" s="104">
        <f t="shared" si="44"/>
        <v>1</v>
      </c>
      <c r="P124" s="105">
        <f t="shared" si="62"/>
        <v>1536.7159440710973</v>
      </c>
      <c r="Q124" s="105">
        <f t="shared" si="63"/>
        <v>760.32068159944254</v>
      </c>
      <c r="R124" s="105">
        <f t="shared" si="45"/>
        <v>226.39526247165463</v>
      </c>
      <c r="S124" s="105">
        <f t="shared" si="46"/>
        <v>1310.3206815994427</v>
      </c>
      <c r="T124" s="104">
        <f t="shared" si="47"/>
        <v>1</v>
      </c>
      <c r="U124" s="104">
        <f t="shared" si="48"/>
        <v>-52.324533031370422</v>
      </c>
      <c r="V124" s="104">
        <f t="shared" si="49"/>
        <v>-53.1701013074046</v>
      </c>
      <c r="W124" s="106">
        <f t="shared" si="50"/>
        <v>0.69963666169159022</v>
      </c>
      <c r="X124" s="107">
        <f t="shared" si="51"/>
        <v>32.543754553108769</v>
      </c>
      <c r="Y124" s="107">
        <f t="shared" si="52"/>
        <v>1.9082245075710387</v>
      </c>
      <c r="Z124" s="107">
        <f>IF(O124=1,(X124*(T124-W124))*'Säännöt ja ohjeet'!$B$55+Y124,"")</f>
        <v>21.458126024893559</v>
      </c>
      <c r="AA124" s="107">
        <f t="shared" si="53"/>
        <v>0</v>
      </c>
      <c r="AB124" s="107">
        <f t="shared" si="54"/>
        <v>0.30036333830840978</v>
      </c>
      <c r="AC124" s="107">
        <f t="shared" si="55"/>
        <v>58.344271122360318</v>
      </c>
      <c r="AD124" s="107">
        <f t="shared" si="56"/>
        <v>3.8491982968775913</v>
      </c>
      <c r="AE124" s="107">
        <f>IF(O124=1,(AC124*(AA124-AB124))*'Säännöt ja ohjeet'!$B$55+AD124,"")</f>
        <v>-31.199761794088598</v>
      </c>
      <c r="AF124" s="108" t="e">
        <f t="shared" si="57"/>
        <v>#NAME?</v>
      </c>
      <c r="AG124" s="108" t="e">
        <f t="shared" si="58"/>
        <v>#NAME?</v>
      </c>
      <c r="AH124" s="81" t="str">
        <f t="shared" si="59"/>
        <v xml:space="preserve"> </v>
      </c>
      <c r="AI124" s="81"/>
      <c r="AJ124" s="98">
        <f t="shared" si="61"/>
        <v>1008.7228508930725</v>
      </c>
      <c r="AK124" s="98">
        <f t="shared" si="61"/>
        <v>1799.4059807548472</v>
      </c>
      <c r="AL124" s="98">
        <f t="shared" si="61"/>
        <v>2370.7171439422405</v>
      </c>
      <c r="AM124" s="98">
        <f t="shared" si="61"/>
        <v>1558.1740700959908</v>
      </c>
      <c r="AN124" s="98">
        <f t="shared" si="61"/>
        <v>1491.3028112218628</v>
      </c>
      <c r="AO124" s="98">
        <f t="shared" si="61"/>
        <v>1342.9216233568213</v>
      </c>
      <c r="AP124" s="98">
        <f t="shared" si="61"/>
        <v>2249.8426729881276</v>
      </c>
      <c r="AQ124" s="98">
        <f t="shared" si="61"/>
        <v>1617.1833443716</v>
      </c>
      <c r="AR124" s="98">
        <f t="shared" si="61"/>
        <v>942.58021067203697</v>
      </c>
      <c r="AS124" s="98">
        <f t="shared" si="61"/>
        <v>2140.6280191560977</v>
      </c>
      <c r="AT124" s="98">
        <f t="shared" si="61"/>
        <v>1917.7544818345082</v>
      </c>
      <c r="AU124" s="98">
        <f t="shared" si="61"/>
        <v>2299.1812814105997</v>
      </c>
      <c r="AV124" s="98">
        <f t="shared" si="61"/>
        <v>2254.1978860921427</v>
      </c>
      <c r="AW124" s="98">
        <f t="shared" si="61"/>
        <v>1898.6024527962998</v>
      </c>
      <c r="AX124" s="98">
        <f t="shared" si="61"/>
        <v>958.70573954646864</v>
      </c>
      <c r="AY124" s="98">
        <f t="shared" si="61"/>
        <v>2269.8807127934656</v>
      </c>
      <c r="AZ124" s="98">
        <f t="shared" si="61"/>
        <v>1355.1012206000657</v>
      </c>
      <c r="BA124" s="98">
        <f t="shared" si="61"/>
        <v>2326.2729048601645</v>
      </c>
      <c r="BB124" s="98">
        <f t="shared" si="61"/>
        <v>2163.9471202509658</v>
      </c>
      <c r="BC124" s="98">
        <f t="shared" si="61"/>
        <v>729.12091980535399</v>
      </c>
      <c r="BD124" s="98" t="e">
        <f t="shared" si="61"/>
        <v>#N/A</v>
      </c>
      <c r="BE124" s="98" t="e">
        <f t="shared" si="61"/>
        <v>#N/A</v>
      </c>
      <c r="BF124" s="98" t="e">
        <f t="shared" si="61"/>
        <v>#N/A</v>
      </c>
      <c r="BG124" s="98" t="e">
        <f t="shared" si="61"/>
        <v>#N/A</v>
      </c>
      <c r="BH124" s="98" t="e">
        <f t="shared" si="61"/>
        <v>#N/A</v>
      </c>
      <c r="BI124" s="98" t="e">
        <f t="shared" si="61"/>
        <v>#N/A</v>
      </c>
      <c r="BJ124" s="99">
        <f t="shared" si="39"/>
        <v>1734.7121723721368</v>
      </c>
    </row>
    <row r="125">
      <c r="A125" s="27"/>
      <c r="B125" s="109" t="s">
        <v>54</v>
      </c>
      <c r="C125" s="110" t="s">
        <v>9</v>
      </c>
      <c r="D125" s="110">
        <v>7</v>
      </c>
      <c r="E125" s="110" t="s">
        <v>54</v>
      </c>
      <c r="F125" s="110" t="s">
        <v>100</v>
      </c>
      <c r="G125" s="112">
        <v>45508</v>
      </c>
      <c r="H125" s="103"/>
      <c r="I125" s="103" t="b">
        <f t="shared" si="40"/>
        <v>1</v>
      </c>
      <c r="J125" s="103" t="b">
        <f>IF(IFERROR(MATCH(B125,'Osallistujat ja seuranta'!$C$4:$C$23,0),0)&gt;0,TRUE,FALSE)</f>
        <v>1</v>
      </c>
      <c r="K125" s="103" t="b">
        <f>IF(IFERROR(MATCH(C125,'Osallistujat ja seuranta'!$C$4:$C$23,0),0)&gt;0,TRUE,FALSE)</f>
        <v>1</v>
      </c>
      <c r="L125" s="103" t="b">
        <f t="shared" si="41"/>
        <v>1</v>
      </c>
      <c r="M125" s="103" t="b">
        <f t="shared" si="42"/>
        <v>1</v>
      </c>
      <c r="N125" s="103" t="b">
        <f t="shared" si="43"/>
        <v>1</v>
      </c>
      <c r="O125" s="104">
        <f t="shared" si="44"/>
        <v>1</v>
      </c>
      <c r="P125" s="105">
        <f t="shared" si="62"/>
        <v>2269.8807127934656</v>
      </c>
      <c r="Q125" s="105">
        <f t="shared" si="63"/>
        <v>1491.3028112218628</v>
      </c>
      <c r="R125" s="105">
        <f t="shared" si="45"/>
        <v>128.57790157160298</v>
      </c>
      <c r="S125" s="105">
        <f t="shared" si="46"/>
        <v>2141.3028112218626</v>
      </c>
      <c r="T125" s="104">
        <f t="shared" si="47"/>
        <v>1</v>
      </c>
      <c r="U125" s="104">
        <f t="shared" si="48"/>
        <v>-48.562009211378403</v>
      </c>
      <c r="V125" s="104">
        <f t="shared" si="49"/>
        <v>-49.385360778697645</v>
      </c>
      <c r="W125" s="106">
        <f t="shared" si="50"/>
        <v>0.69494732131283254</v>
      </c>
      <c r="X125" s="107">
        <f t="shared" si="51"/>
        <v>13.771207964626837</v>
      </c>
      <c r="Y125" s="107">
        <f t="shared" si="52"/>
        <v>0.17980145035533471</v>
      </c>
      <c r="Z125" s="107">
        <f>IF(O125=1,(X125*(T125-W125))*'Säännöt ja ohjeet'!$B$55+Y125,"")</f>
        <v>8.5816892070902782</v>
      </c>
      <c r="AA125" s="107">
        <f t="shared" si="53"/>
        <v>0</v>
      </c>
      <c r="AB125" s="107">
        <f t="shared" si="54"/>
        <v>0.30505267868716746</v>
      </c>
      <c r="AC125" s="107">
        <f t="shared" si="55"/>
        <v>33.89513661257125</v>
      </c>
      <c r="AD125" s="107">
        <f t="shared" si="56"/>
        <v>2.0217511164011328</v>
      </c>
      <c r="AE125" s="107">
        <f>IF(O125=1,(AC125*(AA125-AB125))*'Säännöt ja ohjeet'!$B$55+AD125,"")</f>
        <v>-18.657853319863552</v>
      </c>
      <c r="AF125" s="108" t="e">
        <f t="shared" si="57"/>
        <v>#NAME?</v>
      </c>
      <c r="AG125" s="108" t="e">
        <f t="shared" si="58"/>
        <v>#NAME?</v>
      </c>
      <c r="AH125" s="81" t="str">
        <f t="shared" si="59"/>
        <v xml:space="preserve"> </v>
      </c>
      <c r="AI125" s="81"/>
      <c r="AJ125" s="98">
        <f t="shared" si="61"/>
        <v>1008.7228508930725</v>
      </c>
      <c r="AK125" s="98">
        <f t="shared" si="61"/>
        <v>1799.4059807548472</v>
      </c>
      <c r="AL125" s="98">
        <f t="shared" si="61"/>
        <v>2370.7171439422405</v>
      </c>
      <c r="AM125" s="98">
        <f t="shared" si="61"/>
        <v>1558.1740700959908</v>
      </c>
      <c r="AN125" s="98">
        <f t="shared" si="61"/>
        <v>1472.6449579019993</v>
      </c>
      <c r="AO125" s="98">
        <f t="shared" si="61"/>
        <v>1342.9216233568213</v>
      </c>
      <c r="AP125" s="98">
        <f t="shared" si="61"/>
        <v>2249.8426729881276</v>
      </c>
      <c r="AQ125" s="98">
        <f t="shared" si="61"/>
        <v>1617.1833443716</v>
      </c>
      <c r="AR125" s="98">
        <f t="shared" si="61"/>
        <v>942.58021067203697</v>
      </c>
      <c r="AS125" s="98">
        <f t="shared" si="61"/>
        <v>2140.6280191560977</v>
      </c>
      <c r="AT125" s="98">
        <f t="shared" si="61"/>
        <v>1917.7544818345082</v>
      </c>
      <c r="AU125" s="98">
        <f t="shared" si="61"/>
        <v>2299.1812814105997</v>
      </c>
      <c r="AV125" s="98">
        <f t="shared" si="61"/>
        <v>2254.1978860921427</v>
      </c>
      <c r="AW125" s="98">
        <f t="shared" si="61"/>
        <v>1898.6024527962998</v>
      </c>
      <c r="AX125" s="98">
        <f t="shared" si="61"/>
        <v>958.70573954646864</v>
      </c>
      <c r="AY125" s="98">
        <f t="shared" si="61"/>
        <v>2278.4624020005558</v>
      </c>
      <c r="AZ125" s="98">
        <f t="shared" si="61"/>
        <v>1355.1012206000657</v>
      </c>
      <c r="BA125" s="98">
        <f t="shared" si="61"/>
        <v>2326.2729048601645</v>
      </c>
      <c r="BB125" s="98">
        <f t="shared" si="61"/>
        <v>2163.9471202509658</v>
      </c>
      <c r="BC125" s="98">
        <f t="shared" si="61"/>
        <v>729.12091980535399</v>
      </c>
      <c r="BD125" s="98" t="e">
        <f t="shared" si="61"/>
        <v>#N/A</v>
      </c>
      <c r="BE125" s="98" t="e">
        <f t="shared" si="61"/>
        <v>#N/A</v>
      </c>
      <c r="BF125" s="98" t="e">
        <f t="shared" si="61"/>
        <v>#N/A</v>
      </c>
      <c r="BG125" s="98" t="e">
        <f t="shared" si="61"/>
        <v>#N/A</v>
      </c>
      <c r="BH125" s="98" t="e">
        <f t="shared" si="61"/>
        <v>#N/A</v>
      </c>
      <c r="BI125" s="98" t="e">
        <f t="shared" si="61"/>
        <v>#N/A</v>
      </c>
      <c r="BJ125" s="99">
        <f t="shared" si="39"/>
        <v>1734.2083641664981</v>
      </c>
    </row>
    <row r="126">
      <c r="A126" s="27"/>
      <c r="B126" s="109" t="s">
        <v>32</v>
      </c>
      <c r="C126" s="110" t="s">
        <v>38</v>
      </c>
      <c r="D126" s="110">
        <v>3</v>
      </c>
      <c r="E126" s="110" t="s">
        <v>38</v>
      </c>
      <c r="F126" s="110" t="s">
        <v>100</v>
      </c>
      <c r="G126" s="112">
        <v>45511</v>
      </c>
      <c r="H126" s="103"/>
      <c r="I126" s="103" t="b">
        <f t="shared" si="40"/>
        <v>1</v>
      </c>
      <c r="J126" s="103" t="b">
        <f>IF(IFERROR(MATCH(B126,'Osallistujat ja seuranta'!$C$4:$C$23,0),0)&gt;0,TRUE,FALSE)</f>
        <v>1</v>
      </c>
      <c r="K126" s="103" t="b">
        <f>IF(IFERROR(MATCH(C126,'Osallistujat ja seuranta'!$C$4:$C$23,0),0)&gt;0,TRUE,FALSE)</f>
        <v>1</v>
      </c>
      <c r="L126" s="103" t="b">
        <f t="shared" si="41"/>
        <v>1</v>
      </c>
      <c r="M126" s="103" t="b">
        <f t="shared" si="42"/>
        <v>1</v>
      </c>
      <c r="N126" s="103" t="b">
        <f t="shared" si="43"/>
        <v>1</v>
      </c>
      <c r="O126" s="104">
        <f t="shared" si="44"/>
        <v>1</v>
      </c>
      <c r="P126" s="105">
        <f t="shared" si="62"/>
        <v>1799.4059807548472</v>
      </c>
      <c r="Q126" s="105">
        <f t="shared" si="63"/>
        <v>1342.9216233568213</v>
      </c>
      <c r="R126" s="105">
        <f t="shared" si="45"/>
        <v>206.48435739802585</v>
      </c>
      <c r="S126" s="105">
        <f t="shared" si="46"/>
        <v>1592.9216233568213</v>
      </c>
      <c r="T126" s="104">
        <f t="shared" si="47"/>
        <v>0</v>
      </c>
      <c r="U126" s="104">
        <f t="shared" si="48"/>
        <v>-51.195314250696129</v>
      </c>
      <c r="V126" s="104">
        <f t="shared" si="49"/>
        <v>-52.097770456109039</v>
      </c>
      <c r="W126" s="106">
        <f t="shared" si="50"/>
        <v>0.71145399194489289</v>
      </c>
      <c r="X126" s="107">
        <f t="shared" si="51"/>
        <v>25.140455661748923</v>
      </c>
      <c r="Y126" s="107">
        <f t="shared" si="52"/>
        <v>1.251867916036387</v>
      </c>
      <c r="Z126" s="107">
        <f>IF(O126=1,(X126*(T126-W126))*'Säännöt ja ohjeet'!$B$55+Y126,"")</f>
        <v>-34.520687163693324</v>
      </c>
      <c r="AA126" s="107">
        <f t="shared" si="53"/>
        <v>1</v>
      </c>
      <c r="AB126" s="107">
        <f t="shared" si="54"/>
        <v>0.28854600805510711</v>
      </c>
      <c r="AC126" s="107">
        <f t="shared" si="55"/>
        <v>38.452550978175594</v>
      </c>
      <c r="AD126" s="107">
        <f t="shared" si="56"/>
        <v>2.3926972161535827</v>
      </c>
      <c r="AE126" s="107">
        <f>IF(O126=1,(AC126*(AA126-AB126))*'Säännöt ja ohjeet'!$B$55+AD126,"")</f>
        <v>57.10713900392863</v>
      </c>
      <c r="AF126" s="108" t="e">
        <f t="shared" si="57"/>
        <v>#NAME?</v>
      </c>
      <c r="AG126" s="108" t="e">
        <f t="shared" si="58"/>
        <v>#NAME?</v>
      </c>
      <c r="AH126" s="81" t="str">
        <f t="shared" si="59"/>
        <v xml:space="preserve"> </v>
      </c>
      <c r="AI126" s="81"/>
      <c r="AJ126" s="98">
        <f t="shared" si="61"/>
        <v>1008.7228508930725</v>
      </c>
      <c r="AK126" s="98">
        <f t="shared" si="61"/>
        <v>1764.8852935911539</v>
      </c>
      <c r="AL126" s="98">
        <f t="shared" si="61"/>
        <v>2370.7171439422405</v>
      </c>
      <c r="AM126" s="98">
        <f t="shared" si="61"/>
        <v>1558.1740700959908</v>
      </c>
      <c r="AN126" s="98">
        <f t="shared" si="61"/>
        <v>1472.6449579019993</v>
      </c>
      <c r="AO126" s="98">
        <f t="shared" si="61"/>
        <v>1400.0287623607499</v>
      </c>
      <c r="AP126" s="98">
        <f t="shared" si="61"/>
        <v>2249.8426729881276</v>
      </c>
      <c r="AQ126" s="98">
        <f t="shared" si="61"/>
        <v>1617.1833443716</v>
      </c>
      <c r="AR126" s="98">
        <f t="shared" si="61"/>
        <v>942.58021067203697</v>
      </c>
      <c r="AS126" s="98">
        <f t="shared" si="61"/>
        <v>2140.6280191560977</v>
      </c>
      <c r="AT126" s="98">
        <f t="shared" si="61"/>
        <v>1917.7544818345082</v>
      </c>
      <c r="AU126" s="98">
        <f t="shared" si="61"/>
        <v>2299.1812814105997</v>
      </c>
      <c r="AV126" s="98">
        <f t="shared" si="61"/>
        <v>2254.1978860921427</v>
      </c>
      <c r="AW126" s="98">
        <f t="shared" si="61"/>
        <v>1898.6024527962998</v>
      </c>
      <c r="AX126" s="98">
        <f t="shared" si="61"/>
        <v>958.70573954646864</v>
      </c>
      <c r="AY126" s="98">
        <f t="shared" si="61"/>
        <v>2278.4624020005558</v>
      </c>
      <c r="AZ126" s="98">
        <f t="shared" si="61"/>
        <v>1355.1012206000657</v>
      </c>
      <c r="BA126" s="98">
        <f t="shared" si="61"/>
        <v>2326.2729048601645</v>
      </c>
      <c r="BB126" s="98">
        <f t="shared" si="61"/>
        <v>2163.9471202509658</v>
      </c>
      <c r="BC126" s="98">
        <f t="shared" si="61"/>
        <v>729.12091980535399</v>
      </c>
      <c r="BD126" s="98" t="e">
        <f t="shared" si="61"/>
        <v>#N/A</v>
      </c>
      <c r="BE126" s="98" t="e">
        <f t="shared" si="61"/>
        <v>#N/A</v>
      </c>
      <c r="BF126" s="98" t="e">
        <f t="shared" si="61"/>
        <v>#N/A</v>
      </c>
      <c r="BG126" s="98" t="e">
        <f t="shared" si="61"/>
        <v>#N/A</v>
      </c>
      <c r="BH126" s="98" t="e">
        <f t="shared" si="61"/>
        <v>#N/A</v>
      </c>
      <c r="BI126" s="98" t="e">
        <f t="shared" si="61"/>
        <v>#N/A</v>
      </c>
      <c r="BJ126" s="99">
        <f t="shared" si="39"/>
        <v>1735.3376867585098</v>
      </c>
    </row>
    <row r="127">
      <c r="A127" s="27"/>
      <c r="B127" s="109" t="s">
        <v>32</v>
      </c>
      <c r="C127" s="110" t="s">
        <v>35</v>
      </c>
      <c r="D127" s="110">
        <v>2</v>
      </c>
      <c r="E127" s="110" t="s">
        <v>32</v>
      </c>
      <c r="F127" s="110" t="s">
        <v>100</v>
      </c>
      <c r="G127" s="112">
        <v>45511</v>
      </c>
      <c r="H127" s="103"/>
      <c r="I127" s="103" t="b">
        <f t="shared" si="40"/>
        <v>1</v>
      </c>
      <c r="J127" s="103" t="b">
        <f>IF(IFERROR(MATCH(B127,'Osallistujat ja seuranta'!$C$4:$C$23,0),0)&gt;0,TRUE,FALSE)</f>
        <v>1</v>
      </c>
      <c r="K127" s="103" t="b">
        <f>IF(IFERROR(MATCH(C127,'Osallistujat ja seuranta'!$C$4:$C$23,0),0)&gt;0,TRUE,FALSE)</f>
        <v>1</v>
      </c>
      <c r="L127" s="103" t="b">
        <f t="shared" si="41"/>
        <v>1</v>
      </c>
      <c r="M127" s="103" t="b">
        <f t="shared" si="42"/>
        <v>1</v>
      </c>
      <c r="N127" s="103" t="b">
        <f t="shared" si="43"/>
        <v>1</v>
      </c>
      <c r="O127" s="104">
        <f t="shared" si="44"/>
        <v>1</v>
      </c>
      <c r="P127" s="105">
        <f t="shared" si="62"/>
        <v>1764.8852935911539</v>
      </c>
      <c r="Q127" s="105">
        <f t="shared" si="63"/>
        <v>1558.1740700959908</v>
      </c>
      <c r="R127" s="105">
        <f t="shared" si="45"/>
        <v>56.71122349516304</v>
      </c>
      <c r="S127" s="105">
        <f t="shared" si="46"/>
        <v>1708.1740700959908</v>
      </c>
      <c r="T127" s="104">
        <f t="shared" si="47"/>
        <v>1</v>
      </c>
      <c r="U127" s="104">
        <f t="shared" si="48"/>
        <v>-51.354522691720724</v>
      </c>
      <c r="V127" s="104">
        <f t="shared" si="49"/>
        <v>-51.608459139395634</v>
      </c>
      <c r="W127" s="106">
        <f t="shared" si="50"/>
        <v>0.56314515648982133</v>
      </c>
      <c r="X127" s="107">
        <f t="shared" si="51"/>
        <v>26.072179564696139</v>
      </c>
      <c r="Y127" s="107">
        <f t="shared" si="52"/>
        <v>1.3380355330514626</v>
      </c>
      <c r="Z127" s="107">
        <f>IF(O127=1,(X127*(T127-W127))*'Säännöt ja ohjeet'!$B$55+Y127,"")</f>
        <v>24.117551380460682</v>
      </c>
      <c r="AA127" s="107">
        <f t="shared" si="53"/>
        <v>0</v>
      </c>
      <c r="AB127" s="107">
        <f t="shared" si="54"/>
        <v>0.43685484351017867</v>
      </c>
      <c r="AC127" s="107">
        <f t="shared" si="55"/>
        <v>31.912410458171667</v>
      </c>
      <c r="AD127" s="107">
        <f t="shared" si="56"/>
        <v>1.8545836124440864</v>
      </c>
      <c r="AE127" s="107">
        <f>IF(O127=1,(AC127*(AA127-AB127))*'Säännöt ja ohjeet'!$B$55+AD127,"")</f>
        <v>-26.027598541030258</v>
      </c>
      <c r="AF127" s="108" t="e">
        <f t="shared" si="57"/>
        <v>#NAME?</v>
      </c>
      <c r="AG127" s="108" t="e">
        <f t="shared" si="58"/>
        <v>#NAME?</v>
      </c>
      <c r="AH127" s="81" t="str">
        <f t="shared" si="59"/>
        <v xml:space="preserve"> </v>
      </c>
      <c r="AI127" s="81"/>
      <c r="AJ127" s="98">
        <f t="shared" si="61"/>
        <v>1008.7228508930725</v>
      </c>
      <c r="AK127" s="98">
        <f t="shared" si="61"/>
        <v>1789.0028449716146</v>
      </c>
      <c r="AL127" s="98">
        <f t="shared" si="61"/>
        <v>2370.7171439422405</v>
      </c>
      <c r="AM127" s="98">
        <f t="shared" si="61"/>
        <v>1532.1464715549605</v>
      </c>
      <c r="AN127" s="98">
        <f t="shared" si="61"/>
        <v>1472.6449579019993</v>
      </c>
      <c r="AO127" s="98">
        <f t="shared" si="61"/>
        <v>1400.0287623607499</v>
      </c>
      <c r="AP127" s="98">
        <f t="shared" si="61"/>
        <v>2249.8426729881276</v>
      </c>
      <c r="AQ127" s="98">
        <f t="shared" si="61"/>
        <v>1617.1833443716</v>
      </c>
      <c r="AR127" s="98">
        <f t="shared" si="61"/>
        <v>942.58021067203697</v>
      </c>
      <c r="AS127" s="98">
        <f t="shared" si="61"/>
        <v>2140.6280191560977</v>
      </c>
      <c r="AT127" s="98">
        <f t="shared" si="61"/>
        <v>1917.7544818345082</v>
      </c>
      <c r="AU127" s="98">
        <f t="shared" si="61"/>
        <v>2299.1812814105997</v>
      </c>
      <c r="AV127" s="98">
        <f t="shared" si="61"/>
        <v>2254.1978860921427</v>
      </c>
      <c r="AW127" s="98">
        <f t="shared" si="61"/>
        <v>1898.6024527962998</v>
      </c>
      <c r="AX127" s="98">
        <f t="shared" si="61"/>
        <v>958.70573954646864</v>
      </c>
      <c r="AY127" s="98">
        <f t="shared" si="61"/>
        <v>2278.4624020005558</v>
      </c>
      <c r="AZ127" s="98">
        <f t="shared" si="61"/>
        <v>1355.1012206000657</v>
      </c>
      <c r="BA127" s="98">
        <f t="shared" si="61"/>
        <v>2326.2729048601645</v>
      </c>
      <c r="BB127" s="98">
        <f t="shared" si="61"/>
        <v>2163.9471202509658</v>
      </c>
      <c r="BC127" s="98">
        <f t="shared" si="61"/>
        <v>729.12091980535399</v>
      </c>
      <c r="BD127" s="98" t="e">
        <f t="shared" si="61"/>
        <v>#N/A</v>
      </c>
      <c r="BE127" s="98" t="e">
        <f t="shared" si="61"/>
        <v>#N/A</v>
      </c>
      <c r="BF127" s="98" t="e">
        <f t="shared" si="61"/>
        <v>#N/A</v>
      </c>
      <c r="BG127" s="98" t="e">
        <f t="shared" si="61"/>
        <v>#N/A</v>
      </c>
      <c r="BH127" s="98" t="e">
        <f t="shared" si="61"/>
        <v>#N/A</v>
      </c>
      <c r="BI127" s="98" t="e">
        <f t="shared" si="61"/>
        <v>#N/A</v>
      </c>
      <c r="BJ127" s="99">
        <f t="shared" si="39"/>
        <v>1735.2421844004814</v>
      </c>
    </row>
    <row r="128">
      <c r="A128" s="27"/>
      <c r="B128" s="109" t="s">
        <v>35</v>
      </c>
      <c r="C128" s="110" t="s">
        <v>38</v>
      </c>
      <c r="D128" s="110">
        <v>0</v>
      </c>
      <c r="E128" s="110" t="s">
        <v>38</v>
      </c>
      <c r="F128" s="110" t="s">
        <v>100</v>
      </c>
      <c r="G128" s="112">
        <v>45511</v>
      </c>
      <c r="H128" s="103"/>
      <c r="I128" s="103" t="b">
        <f t="shared" si="40"/>
        <v>1</v>
      </c>
      <c r="J128" s="103" t="b">
        <f>IF(IFERROR(MATCH(B128,'Osallistujat ja seuranta'!$C$4:$C$23,0),0)&gt;0,TRUE,FALSE)</f>
        <v>1</v>
      </c>
      <c r="K128" s="103" t="b">
        <f>IF(IFERROR(MATCH(C128,'Osallistujat ja seuranta'!$C$4:$C$23,0),0)&gt;0,TRUE,FALSE)</f>
        <v>1</v>
      </c>
      <c r="L128" s="103" t="b">
        <f t="shared" si="41"/>
        <v>1</v>
      </c>
      <c r="M128" s="103" t="b">
        <f t="shared" si="42"/>
        <v>1</v>
      </c>
      <c r="N128" s="103" t="b">
        <f t="shared" si="43"/>
        <v>1</v>
      </c>
      <c r="O128" s="104">
        <f t="shared" si="44"/>
        <v>1</v>
      </c>
      <c r="P128" s="105">
        <f t="shared" si="62"/>
        <v>1532.1464715549605</v>
      </c>
      <c r="Q128" s="105">
        <f t="shared" si="63"/>
        <v>1400.0287623607499</v>
      </c>
      <c r="R128" s="105">
        <f t="shared" si="45"/>
        <v>132.11770919421065</v>
      </c>
      <c r="S128" s="105">
        <f t="shared" si="46"/>
        <v>1400.0287623607499</v>
      </c>
      <c r="T128" s="104">
        <f t="shared" si="47"/>
        <v>0</v>
      </c>
      <c r="U128" s="104">
        <f t="shared" si="48"/>
        <v>-52.342649757044853</v>
      </c>
      <c r="V128" s="104">
        <f t="shared" si="49"/>
        <v>-52.847158188687409</v>
      </c>
      <c r="W128" s="106">
        <f t="shared" si="50"/>
        <v>0.62351824295577185</v>
      </c>
      <c r="X128" s="107">
        <f t="shared" si="51"/>
        <v>32.678796539101128</v>
      </c>
      <c r="Y128" s="107">
        <f t="shared" si="52"/>
        <v>1.9196473912230676</v>
      </c>
      <c r="Z128" s="107">
        <f>IF(O128=1,(X128*(T128-W128))*'Säännöt ja ohjeet'!$B$55+Y128,"")</f>
        <v>-38.832004208715922</v>
      </c>
      <c r="AA128" s="107">
        <f t="shared" si="53"/>
        <v>1</v>
      </c>
      <c r="AB128" s="107">
        <f t="shared" si="54"/>
        <v>0.37648175704422815</v>
      </c>
      <c r="AC128" s="107">
        <f t="shared" si="55"/>
        <v>36.673068474800232</v>
      </c>
      <c r="AD128" s="107">
        <f t="shared" si="56"/>
        <v>2.2499306964761949</v>
      </c>
      <c r="AE128" s="107">
        <f>IF(O128=1,(AC128*(AA128-AB128))*'Säännöt ja ohjeet'!$B$55+AD128,"")</f>
        <v>47.982585134884488</v>
      </c>
      <c r="AF128" s="108" t="e">
        <f t="shared" si="57"/>
        <v>#NAME?</v>
      </c>
      <c r="AG128" s="108" t="e">
        <f t="shared" si="58"/>
        <v>#NAME?</v>
      </c>
      <c r="AH128" s="81" t="str">
        <f t="shared" si="59"/>
        <v xml:space="preserve"> </v>
      </c>
      <c r="AI128" s="81"/>
      <c r="AJ128" s="98">
        <f t="shared" si="61"/>
        <v>1008.7228508930725</v>
      </c>
      <c r="AK128" s="98">
        <f t="shared" si="61"/>
        <v>1789.0028449716146</v>
      </c>
      <c r="AL128" s="98">
        <f t="shared" si="61"/>
        <v>2370.7171439422405</v>
      </c>
      <c r="AM128" s="98">
        <f t="shared" si="61"/>
        <v>1493.3144673462446</v>
      </c>
      <c r="AN128" s="98">
        <f t="shared" si="61"/>
        <v>1472.6449579019993</v>
      </c>
      <c r="AO128" s="98">
        <f t="shared" si="61"/>
        <v>1448.0113474956343</v>
      </c>
      <c r="AP128" s="98">
        <f t="shared" si="61"/>
        <v>2249.8426729881276</v>
      </c>
      <c r="AQ128" s="98">
        <f t="shared" si="61"/>
        <v>1617.1833443716</v>
      </c>
      <c r="AR128" s="98">
        <f t="shared" si="61"/>
        <v>942.58021067203697</v>
      </c>
      <c r="AS128" s="98">
        <f t="shared" si="61"/>
        <v>2140.6280191560977</v>
      </c>
      <c r="AT128" s="98">
        <f t="shared" si="61"/>
        <v>1917.7544818345082</v>
      </c>
      <c r="AU128" s="98">
        <f t="shared" si="61"/>
        <v>2299.1812814105997</v>
      </c>
      <c r="AV128" s="98">
        <f t="shared" si="61"/>
        <v>2254.1978860921427</v>
      </c>
      <c r="AW128" s="98">
        <f t="shared" si="61"/>
        <v>1898.6024527962998</v>
      </c>
      <c r="AX128" s="98">
        <f t="shared" si="61"/>
        <v>958.70573954646864</v>
      </c>
      <c r="AY128" s="98">
        <f t="shared" si="61"/>
        <v>2278.4624020005558</v>
      </c>
      <c r="AZ128" s="98">
        <f t="shared" si="61"/>
        <v>1355.1012206000657</v>
      </c>
      <c r="BA128" s="98">
        <f t="shared" si="61"/>
        <v>2326.2729048601645</v>
      </c>
      <c r="BB128" s="98">
        <f t="shared" si="61"/>
        <v>2163.9471202509658</v>
      </c>
      <c r="BC128" s="98">
        <f t="shared" si="61"/>
        <v>729.12091980535399</v>
      </c>
      <c r="BD128" s="98" t="e">
        <f t="shared" si="61"/>
        <v>#N/A</v>
      </c>
      <c r="BE128" s="98" t="e">
        <f t="shared" si="61"/>
        <v>#N/A</v>
      </c>
      <c r="BF128" s="98" t="e">
        <f t="shared" si="61"/>
        <v>#N/A</v>
      </c>
      <c r="BG128" s="98" t="e">
        <f t="shared" si="61"/>
        <v>#N/A</v>
      </c>
      <c r="BH128" s="98" t="e">
        <f t="shared" si="61"/>
        <v>#N/A</v>
      </c>
      <c r="BI128" s="98" t="e">
        <f t="shared" si="61"/>
        <v>#N/A</v>
      </c>
      <c r="BJ128" s="99">
        <f t="shared" si="39"/>
        <v>1735.6997134467897</v>
      </c>
    </row>
    <row r="129">
      <c r="A129" s="27"/>
      <c r="B129" s="109" t="s">
        <v>35</v>
      </c>
      <c r="C129" s="110" t="s">
        <v>30</v>
      </c>
      <c r="D129" s="110">
        <v>4</v>
      </c>
      <c r="E129" s="110" t="s">
        <v>35</v>
      </c>
      <c r="F129" s="110" t="s">
        <v>100</v>
      </c>
      <c r="G129" s="112">
        <v>45511</v>
      </c>
      <c r="H129" s="103"/>
      <c r="I129" s="103" t="b">
        <f t="shared" si="40"/>
        <v>1</v>
      </c>
      <c r="J129" s="103" t="b">
        <f>IF(IFERROR(MATCH(B129,'Osallistujat ja seuranta'!$C$4:$C$23,0),0)&gt;0,TRUE,FALSE)</f>
        <v>1</v>
      </c>
      <c r="K129" s="103" t="b">
        <f>IF(IFERROR(MATCH(C129,'Osallistujat ja seuranta'!$C$4:$C$23,0),0)&gt;0,TRUE,FALSE)</f>
        <v>1</v>
      </c>
      <c r="L129" s="103" t="b">
        <f t="shared" si="41"/>
        <v>1</v>
      </c>
      <c r="M129" s="103" t="b">
        <f t="shared" si="42"/>
        <v>1</v>
      </c>
      <c r="N129" s="103" t="b">
        <f t="shared" si="43"/>
        <v>1</v>
      </c>
      <c r="O129" s="104">
        <f t="shared" si="44"/>
        <v>1</v>
      </c>
      <c r="P129" s="105">
        <f t="shared" si="62"/>
        <v>1493.3144673462446</v>
      </c>
      <c r="Q129" s="105">
        <f t="shared" si="63"/>
        <v>1008.7228508930725</v>
      </c>
      <c r="R129" s="105">
        <f t="shared" si="45"/>
        <v>134.59161645317204</v>
      </c>
      <c r="S129" s="105">
        <f t="shared" si="46"/>
        <v>1358.7228508930725</v>
      </c>
      <c r="T129" s="104">
        <f t="shared" si="47"/>
        <v>1</v>
      </c>
      <c r="U129" s="104">
        <f t="shared" si="48"/>
        <v>-52.49474473697537</v>
      </c>
      <c r="V129" s="104">
        <f t="shared" si="49"/>
        <v>-52.997709518172456</v>
      </c>
      <c r="W129" s="106">
        <f t="shared" si="50"/>
        <v>0.62315581241083151</v>
      </c>
      <c r="X129" s="107">
        <f t="shared" si="51"/>
        <v>33.834838974945349</v>
      </c>
      <c r="Y129" s="107">
        <f t="shared" si="52"/>
        <v>2.0167221834805171</v>
      </c>
      <c r="Z129" s="107">
        <f>IF(O129=1,(X129*(T129-W129))*'Säännöt ja ohjeet'!$B$55+Y129,"")</f>
        <v>27.517646994927745</v>
      </c>
      <c r="AA129" s="107">
        <f t="shared" si="53"/>
        <v>0</v>
      </c>
      <c r="AB129" s="107">
        <f t="shared" si="54"/>
        <v>0.37684418758916849</v>
      </c>
      <c r="AC129" s="107">
        <f t="shared" si="55"/>
        <v>49.485299739879196</v>
      </c>
      <c r="AD129" s="107">
        <f t="shared" si="56"/>
        <v>3.2281928923151342</v>
      </c>
      <c r="AE129" s="107">
        <f>IF(O129=1,(AC129*(AA129-AB129))*'Säännöt ja ohjeet'!$B$55+AD129,"")</f>
        <v>-34.0683022638474</v>
      </c>
      <c r="AF129" s="108" t="e">
        <f t="shared" si="57"/>
        <v>#NAME?</v>
      </c>
      <c r="AG129" s="108" t="e">
        <f t="shared" si="58"/>
        <v>#NAME?</v>
      </c>
      <c r="AH129" s="81" t="str">
        <f t="shared" si="59"/>
        <v xml:space="preserve"> </v>
      </c>
      <c r="AI129" s="81"/>
      <c r="AJ129" s="98">
        <f t="shared" si="61"/>
        <v>974.65454862922513</v>
      </c>
      <c r="AK129" s="98">
        <f t="shared" si="61"/>
        <v>1789.0028449716146</v>
      </c>
      <c r="AL129" s="98">
        <f t="shared" si="61"/>
        <v>2370.7171439422405</v>
      </c>
      <c r="AM129" s="98">
        <f t="shared" si="61"/>
        <v>1520.8321143411722</v>
      </c>
      <c r="AN129" s="98">
        <f t="shared" si="61"/>
        <v>1472.6449579019993</v>
      </c>
      <c r="AO129" s="98">
        <f t="shared" si="61"/>
        <v>1448.0113474956343</v>
      </c>
      <c r="AP129" s="98">
        <f t="shared" si="61"/>
        <v>2249.8426729881276</v>
      </c>
      <c r="AQ129" s="98">
        <f t="shared" si="61"/>
        <v>1617.1833443716</v>
      </c>
      <c r="AR129" s="98">
        <f t="shared" si="61"/>
        <v>942.58021067203697</v>
      </c>
      <c r="AS129" s="98">
        <f t="shared" si="61"/>
        <v>2140.6280191560977</v>
      </c>
      <c r="AT129" s="98">
        <f t="shared" si="61"/>
        <v>1917.7544818345082</v>
      </c>
      <c r="AU129" s="98">
        <f t="shared" si="61"/>
        <v>2299.1812814105997</v>
      </c>
      <c r="AV129" s="98">
        <f t="shared" si="61"/>
        <v>2254.1978860921427</v>
      </c>
      <c r="AW129" s="98">
        <f t="shared" si="61"/>
        <v>1898.6024527962998</v>
      </c>
      <c r="AX129" s="98">
        <f t="shared" si="61"/>
        <v>958.70573954646864</v>
      </c>
      <c r="AY129" s="98">
        <f t="shared" si="61"/>
        <v>2278.4624020005558</v>
      </c>
      <c r="AZ129" s="98">
        <f t="shared" si="61"/>
        <v>1355.1012206000657</v>
      </c>
      <c r="BA129" s="98">
        <f t="shared" si="61"/>
        <v>2326.2729048601645</v>
      </c>
      <c r="BB129" s="98">
        <f t="shared" si="61"/>
        <v>2163.9471202509658</v>
      </c>
      <c r="BC129" s="98">
        <f t="shared" si="61"/>
        <v>729.12091980535399</v>
      </c>
      <c r="BD129" s="98" t="e">
        <f t="shared" si="61"/>
        <v>#N/A</v>
      </c>
      <c r="BE129" s="98" t="e">
        <f t="shared" si="61"/>
        <v>#N/A</v>
      </c>
      <c r="BF129" s="98" t="e">
        <f t="shared" si="61"/>
        <v>#N/A</v>
      </c>
      <c r="BG129" s="98" t="e">
        <f t="shared" si="61"/>
        <v>#N/A</v>
      </c>
      <c r="BH129" s="98" t="e">
        <f t="shared" si="61"/>
        <v>#N/A</v>
      </c>
      <c r="BI129" s="98" t="e">
        <f t="shared" si="61"/>
        <v>#N/A</v>
      </c>
      <c r="BJ129" s="99">
        <f t="shared" si="39"/>
        <v>1735.3721806833437</v>
      </c>
    </row>
    <row r="130">
      <c r="A130" s="27"/>
      <c r="B130" s="109" t="s">
        <v>32</v>
      </c>
      <c r="C130" s="110" t="s">
        <v>9</v>
      </c>
      <c r="D130" s="110">
        <v>2</v>
      </c>
      <c r="E130" s="110" t="s">
        <v>9</v>
      </c>
      <c r="F130" s="110" t="s">
        <v>100</v>
      </c>
      <c r="G130" s="112">
        <v>45515</v>
      </c>
      <c r="H130" s="103"/>
      <c r="I130" s="103" t="b">
        <f t="shared" si="40"/>
        <v>1</v>
      </c>
      <c r="J130" s="103" t="b">
        <f>IF(IFERROR(MATCH(B130,'Osallistujat ja seuranta'!$C$4:$C$23,0),0)&gt;0,TRUE,FALSE)</f>
        <v>1</v>
      </c>
      <c r="K130" s="103" t="b">
        <f>IF(IFERROR(MATCH(C130,'Osallistujat ja seuranta'!$C$4:$C$23,0),0)&gt;0,TRUE,FALSE)</f>
        <v>1</v>
      </c>
      <c r="L130" s="103" t="b">
        <f t="shared" si="41"/>
        <v>1</v>
      </c>
      <c r="M130" s="103" t="b">
        <f t="shared" si="42"/>
        <v>1</v>
      </c>
      <c r="N130" s="103" t="b">
        <f t="shared" si="43"/>
        <v>1</v>
      </c>
      <c r="O130" s="104">
        <f t="shared" si="44"/>
        <v>1</v>
      </c>
      <c r="P130" s="105">
        <f t="shared" si="62"/>
        <v>1789.0028449716146</v>
      </c>
      <c r="Q130" s="105">
        <f t="shared" si="63"/>
        <v>1472.6449579019993</v>
      </c>
      <c r="R130" s="105">
        <f t="shared" si="45"/>
        <v>166.35788706961534</v>
      </c>
      <c r="S130" s="105">
        <f t="shared" si="46"/>
        <v>1622.6449579019993</v>
      </c>
      <c r="T130" s="104">
        <f t="shared" si="47"/>
        <v>0</v>
      </c>
      <c r="U130" s="104">
        <f t="shared" si="48"/>
        <v>-51.243675556015035</v>
      </c>
      <c r="V130" s="104">
        <f t="shared" si="49"/>
        <v>-51.974814164389763</v>
      </c>
      <c r="W130" s="106">
        <f t="shared" si="50"/>
        <v>0.67505508260487579</v>
      </c>
      <c r="X130" s="107">
        <f t="shared" si="51"/>
        <v>25.419900222907835</v>
      </c>
      <c r="Y130" s="107">
        <f t="shared" si="52"/>
        <v>1.2778291081865079</v>
      </c>
      <c r="Z130" s="107">
        <f>IF(O130=1,(X130*(T130-W130))*'Säännöt ja ohjeet'!$B$55+Y130,"")</f>
        <v>-33.041836581378988</v>
      </c>
      <c r="AA130" s="107">
        <f t="shared" si="53"/>
        <v>1</v>
      </c>
      <c r="AB130" s="107">
        <f t="shared" si="54"/>
        <v>0.32494491739512421</v>
      </c>
      <c r="AC130" s="107">
        <f t="shared" si="55"/>
        <v>34.456305102647292</v>
      </c>
      <c r="AD130" s="107">
        <f t="shared" si="56"/>
        <v>2.0683940554924467</v>
      </c>
      <c r="AE130" s="107">
        <f>IF(O130=1,(AC130*(AA130-AB130))*'Säännöt ja ohjeet'!$B$55+AD130,"")</f>
        <v>48.588201830145188</v>
      </c>
      <c r="AF130" s="108" t="e">
        <f t="shared" si="57"/>
        <v>#NAME?</v>
      </c>
      <c r="AG130" s="108" t="e">
        <f t="shared" si="58"/>
        <v>#NAME?</v>
      </c>
      <c r="AH130" s="81" t="str">
        <f t="shared" si="59"/>
        <v xml:space="preserve"> </v>
      </c>
      <c r="AI130" s="81"/>
      <c r="AJ130" s="98">
        <f t="shared" si="61"/>
        <v>974.65454862922513</v>
      </c>
      <c r="AK130" s="98">
        <f t="shared" si="61"/>
        <v>1755.9610083902357</v>
      </c>
      <c r="AL130" s="98">
        <f t="shared" si="61"/>
        <v>2370.7171439422405</v>
      </c>
      <c r="AM130" s="98">
        <f t="shared" si="61"/>
        <v>1520.8321143411722</v>
      </c>
      <c r="AN130" s="98">
        <f t="shared" si="61"/>
        <v>1521.2331597321445</v>
      </c>
      <c r="AO130" s="98">
        <f t="shared" si="61"/>
        <v>1448.0113474956343</v>
      </c>
      <c r="AP130" s="98">
        <f t="shared" si="61"/>
        <v>2249.8426729881276</v>
      </c>
      <c r="AQ130" s="98">
        <f t="shared" si="61"/>
        <v>1617.1833443716</v>
      </c>
      <c r="AR130" s="98">
        <f t="shared" si="61"/>
        <v>942.58021067203697</v>
      </c>
      <c r="AS130" s="98">
        <f t="shared" si="61"/>
        <v>2140.6280191560977</v>
      </c>
      <c r="AT130" s="98">
        <f t="shared" si="61"/>
        <v>1917.7544818345082</v>
      </c>
      <c r="AU130" s="98">
        <f t="shared" si="61"/>
        <v>2299.1812814105997</v>
      </c>
      <c r="AV130" s="98">
        <f t="shared" si="61"/>
        <v>2254.1978860921427</v>
      </c>
      <c r="AW130" s="98">
        <f t="shared" si="61"/>
        <v>1898.6024527962998</v>
      </c>
      <c r="AX130" s="98">
        <f t="shared" si="61"/>
        <v>958.70573954646864</v>
      </c>
      <c r="AY130" s="98">
        <f t="shared" si="61"/>
        <v>2278.4624020005558</v>
      </c>
      <c r="AZ130" s="98">
        <f t="shared" si="61"/>
        <v>1355.1012206000657</v>
      </c>
      <c r="BA130" s="98">
        <f t="shared" si="61"/>
        <v>2326.2729048601645</v>
      </c>
      <c r="BB130" s="98">
        <f t="shared" si="61"/>
        <v>2163.9471202509658</v>
      </c>
      <c r="BC130" s="98">
        <f t="shared" si="61"/>
        <v>729.12091980535399</v>
      </c>
      <c r="BD130" s="98" t="e">
        <f t="shared" si="61"/>
        <v>#N/A</v>
      </c>
      <c r="BE130" s="98" t="e">
        <f t="shared" si="61"/>
        <v>#N/A</v>
      </c>
      <c r="BF130" s="98" t="e">
        <f t="shared" si="61"/>
        <v>#N/A</v>
      </c>
      <c r="BG130" s="98" t="e">
        <f t="shared" si="61"/>
        <v>#N/A</v>
      </c>
      <c r="BH130" s="98" t="e">
        <f t="shared" si="61"/>
        <v>#N/A</v>
      </c>
      <c r="BI130" s="98" t="e">
        <f t="shared" si="61"/>
        <v>#N/A</v>
      </c>
      <c r="BJ130" s="99">
        <f t="shared" si="39"/>
        <v>1736.1494989457819</v>
      </c>
    </row>
    <row r="131">
      <c r="A131" s="27"/>
      <c r="B131" s="109" t="s">
        <v>9</v>
      </c>
      <c r="C131" s="110" t="s">
        <v>58</v>
      </c>
      <c r="D131" s="110">
        <v>3</v>
      </c>
      <c r="E131" s="110" t="s">
        <v>9</v>
      </c>
      <c r="F131" s="110" t="s">
        <v>100</v>
      </c>
      <c r="G131" s="112">
        <v>45515</v>
      </c>
      <c r="H131" s="103"/>
      <c r="I131" s="103" t="b">
        <f t="shared" si="40"/>
        <v>1</v>
      </c>
      <c r="J131" s="103" t="b">
        <f>IF(IFERROR(MATCH(B131,'Osallistujat ja seuranta'!$C$4:$C$23,0),0)&gt;0,TRUE,FALSE)</f>
        <v>1</v>
      </c>
      <c r="K131" s="103" t="b">
        <f>IF(IFERROR(MATCH(C131,'Osallistujat ja seuranta'!$C$4:$C$23,0),0)&gt;0,TRUE,FALSE)</f>
        <v>1</v>
      </c>
      <c r="L131" s="103" t="b">
        <f t="shared" si="41"/>
        <v>1</v>
      </c>
      <c r="M131" s="103" t="b">
        <f t="shared" si="42"/>
        <v>1</v>
      </c>
      <c r="N131" s="103" t="b">
        <f t="shared" si="43"/>
        <v>1</v>
      </c>
      <c r="O131" s="104">
        <f t="shared" si="44"/>
        <v>1</v>
      </c>
      <c r="P131" s="105">
        <f t="shared" si="62"/>
        <v>1521.2331597321445</v>
      </c>
      <c r="Q131" s="105">
        <f t="shared" si="63"/>
        <v>729.12091980535399</v>
      </c>
      <c r="R131" s="105">
        <f t="shared" si="45"/>
        <v>542.11223992679061</v>
      </c>
      <c r="S131" s="105">
        <f t="shared" si="46"/>
        <v>979.12091980535388</v>
      </c>
      <c r="T131" s="104">
        <f t="shared" si="47"/>
        <v>1</v>
      </c>
      <c r="U131" s="104">
        <f t="shared" si="48"/>
        <v>-52.38572931782673</v>
      </c>
      <c r="V131" s="104">
        <f t="shared" si="49"/>
        <v>-54.24790914737337</v>
      </c>
      <c r="W131" s="106">
        <f t="shared" si="50"/>
        <v>0.86555082266779437</v>
      </c>
      <c r="X131" s="107">
        <f t="shared" si="51"/>
        <v>33.00216615771145</v>
      </c>
      <c r="Y131" s="107">
        <f t="shared" si="52"/>
        <v>1.946928940360777</v>
      </c>
      <c r="Z131" s="107">
        <f>IF(O131=1,(X131*(T131-W131))*'Säännöt ja ohjeet'!$B$55+Y131,"")</f>
        <v>10.821157120530902</v>
      </c>
      <c r="AA131" s="107">
        <f t="shared" si="53"/>
        <v>0</v>
      </c>
      <c r="AB131" s="107">
        <f t="shared" si="54"/>
        <v>0.13444917733220563</v>
      </c>
      <c r="AC131" s="107">
        <f t="shared" si="55"/>
        <v>59.495298453837435</v>
      </c>
      <c r="AD131" s="107">
        <f t="shared" si="56"/>
        <v>3.9271977010798524</v>
      </c>
      <c r="AE131" s="107">
        <f>IF(O131=1,(AC131*(AA131-AB131))*'Säännöt ja ohjeet'!$B$55+AD131,"")</f>
        <v>-12.070990163425126</v>
      </c>
      <c r="AF131" s="108" t="e">
        <f t="shared" si="57"/>
        <v>#NAME?</v>
      </c>
      <c r="AG131" s="108" t="e">
        <f t="shared" si="58"/>
        <v>#NAME?</v>
      </c>
      <c r="AH131" s="81" t="str">
        <f t="shared" si="59"/>
        <v xml:space="preserve"> </v>
      </c>
      <c r="AI131" s="81"/>
      <c r="AJ131" s="98">
        <f t="shared" si="61"/>
        <v>974.65454862922513</v>
      </c>
      <c r="AK131" s="98">
        <f t="shared" si="61"/>
        <v>1755.9610083902357</v>
      </c>
      <c r="AL131" s="98">
        <f t="shared" si="61"/>
        <v>2370.7171439422405</v>
      </c>
      <c r="AM131" s="98">
        <f t="shared" si="61"/>
        <v>1520.8321143411722</v>
      </c>
      <c r="AN131" s="98">
        <f t="shared" si="61"/>
        <v>1532.0543168526754</v>
      </c>
      <c r="AO131" s="98">
        <f t="shared" si="61"/>
        <v>1448.0113474956343</v>
      </c>
      <c r="AP131" s="98">
        <f t="shared" si="61"/>
        <v>2249.8426729881276</v>
      </c>
      <c r="AQ131" s="98">
        <f t="shared" si="61"/>
        <v>1617.1833443716</v>
      </c>
      <c r="AR131" s="98">
        <f t="shared" si="61"/>
        <v>942.58021067203697</v>
      </c>
      <c r="AS131" s="98">
        <f t="shared" si="61"/>
        <v>2140.6280191560977</v>
      </c>
      <c r="AT131" s="98">
        <f t="shared" si="61"/>
        <v>1917.7544818345082</v>
      </c>
      <c r="AU131" s="98">
        <f t="shared" si="61"/>
        <v>2299.1812814105997</v>
      </c>
      <c r="AV131" s="98">
        <f t="shared" si="61"/>
        <v>2254.1978860921427</v>
      </c>
      <c r="AW131" s="98">
        <f t="shared" si="61"/>
        <v>1898.6024527962998</v>
      </c>
      <c r="AX131" s="98">
        <f t="shared" si="61"/>
        <v>958.70573954646864</v>
      </c>
      <c r="AY131" s="98">
        <f t="shared" si="61"/>
        <v>2278.4624020005558</v>
      </c>
      <c r="AZ131" s="98">
        <f t="shared" si="61"/>
        <v>1355.1012206000657</v>
      </c>
      <c r="BA131" s="98">
        <f t="shared" si="61"/>
        <v>2326.2729048601645</v>
      </c>
      <c r="BB131" s="98">
        <f t="shared" si="61"/>
        <v>2163.9471202509658</v>
      </c>
      <c r="BC131" s="98">
        <f t="shared" si="61"/>
        <v>717.04992964192888</v>
      </c>
      <c r="BD131" s="98" t="e">
        <f t="shared" si="61"/>
        <v>#N/A</v>
      </c>
      <c r="BE131" s="98" t="e">
        <f t="shared" si="61"/>
        <v>#N/A</v>
      </c>
      <c r="BF131" s="98" t="e">
        <f t="shared" si="61"/>
        <v>#N/A</v>
      </c>
      <c r="BG131" s="98" t="e">
        <f t="shared" si="61"/>
        <v>#N/A</v>
      </c>
      <c r="BH131" s="98" t="e">
        <f t="shared" si="61"/>
        <v>#N/A</v>
      </c>
      <c r="BI131" s="98" t="e">
        <f t="shared" si="61"/>
        <v>#N/A</v>
      </c>
      <c r="BJ131" s="99">
        <f t="shared" si="39"/>
        <v>1736.0870072936373</v>
      </c>
    </row>
    <row r="132">
      <c r="A132" s="27"/>
      <c r="B132" s="109" t="s">
        <v>3</v>
      </c>
      <c r="C132" s="110" t="s">
        <v>35</v>
      </c>
      <c r="D132" s="110">
        <v>9</v>
      </c>
      <c r="E132" s="110" t="s">
        <v>3</v>
      </c>
      <c r="F132" s="110" t="s">
        <v>100</v>
      </c>
      <c r="G132" s="112">
        <v>45518</v>
      </c>
      <c r="H132" s="103"/>
      <c r="I132" s="103" t="b">
        <f t="shared" si="40"/>
        <v>1</v>
      </c>
      <c r="J132" s="103" t="b">
        <f>IF(IFERROR(MATCH(B132,'Osallistujat ja seuranta'!$C$4:$C$23,0),0)&gt;0,TRUE,FALSE)</f>
        <v>1</v>
      </c>
      <c r="K132" s="103" t="b">
        <f>IF(IFERROR(MATCH(C132,'Osallistujat ja seuranta'!$C$4:$C$23,0),0)&gt;0,TRUE,FALSE)</f>
        <v>1</v>
      </c>
      <c r="L132" s="103" t="b">
        <f t="shared" si="41"/>
        <v>1</v>
      </c>
      <c r="M132" s="103" t="b">
        <f t="shared" si="42"/>
        <v>1</v>
      </c>
      <c r="N132" s="103" t="b">
        <f t="shared" si="43"/>
        <v>1</v>
      </c>
      <c r="O132" s="104">
        <f t="shared" si="44"/>
        <v>1</v>
      </c>
      <c r="P132" s="105">
        <f t="shared" si="62"/>
        <v>2370.7171439422405</v>
      </c>
      <c r="Q132" s="105">
        <f t="shared" si="63"/>
        <v>1520.8321143411722</v>
      </c>
      <c r="R132" s="105">
        <f t="shared" si="45"/>
        <v>-0.11497039893174588</v>
      </c>
      <c r="S132" s="105">
        <f t="shared" si="46"/>
        <v>2370.8321143411722</v>
      </c>
      <c r="T132" s="104">
        <f t="shared" si="47"/>
        <v>1</v>
      </c>
      <c r="U132" s="104">
        <f t="shared" si="48"/>
        <v>-47.840892163126028</v>
      </c>
      <c r="V132" s="104">
        <f t="shared" si="49"/>
        <v>-47.840026073134531</v>
      </c>
      <c r="W132" s="106">
        <f t="shared" si="50"/>
        <v>0.49978347751566038</v>
      </c>
      <c r="X132" s="107">
        <f t="shared" si="51"/>
        <v>11.678543617937393</v>
      </c>
      <c r="Y132" s="107">
        <f t="shared" si="52"/>
        <v>6.916309660149525e-002</v>
      </c>
      <c r="Z132" s="107">
        <f>IF(O132=1,(X132*(T132-W132))*'Säännöt ja ohjeet'!$B$55+Y132,"")</f>
        <v>11.752764049094136</v>
      </c>
      <c r="AA132" s="107">
        <f t="shared" si="53"/>
        <v>0</v>
      </c>
      <c r="AB132" s="107">
        <f t="shared" si="54"/>
        <v>0.50021652248433957</v>
      </c>
      <c r="AC132" s="107">
        <f t="shared" si="55"/>
        <v>33.014072169473877</v>
      </c>
      <c r="AD132" s="107">
        <f t="shared" si="56"/>
        <v>1.9479314946353044</v>
      </c>
      <c r="AE132" s="107">
        <f>IF(O132=1,(AC132*(AA132-AB132))*'Säännöt ja ohjeet'!$B$55+AD132,"")</f>
        <v>-31.080437252687169</v>
      </c>
      <c r="AF132" s="108" t="e">
        <f t="shared" si="57"/>
        <v>#NAME?</v>
      </c>
      <c r="AG132" s="108" t="e">
        <f t="shared" si="58"/>
        <v>#NAME?</v>
      </c>
      <c r="AH132" s="81" t="str">
        <f t="shared" si="59"/>
        <v xml:space="preserve"> </v>
      </c>
      <c r="AI132" s="81"/>
      <c r="AJ132" s="98">
        <f t="shared" si="61"/>
        <v>974.65454862922513</v>
      </c>
      <c r="AK132" s="98">
        <f t="shared" si="61"/>
        <v>1755.9610083902357</v>
      </c>
      <c r="AL132" s="98">
        <f t="shared" si="61"/>
        <v>2382.4699079913344</v>
      </c>
      <c r="AM132" s="98">
        <f t="shared" si="61"/>
        <v>1489.7516770884849</v>
      </c>
      <c r="AN132" s="98">
        <f t="shared" si="61"/>
        <v>1532.0543168526754</v>
      </c>
      <c r="AO132" s="98">
        <f t="shared" si="61"/>
        <v>1448.0113474956343</v>
      </c>
      <c r="AP132" s="98">
        <f t="shared" si="61"/>
        <v>2249.8426729881276</v>
      </c>
      <c r="AQ132" s="98">
        <f t="shared" si="61"/>
        <v>1617.1833443716</v>
      </c>
      <c r="AR132" s="98">
        <f t="shared" si="61"/>
        <v>942.58021067203697</v>
      </c>
      <c r="AS132" s="98">
        <f t="shared" si="61"/>
        <v>2140.6280191560977</v>
      </c>
      <c r="AT132" s="98">
        <f t="shared" si="61"/>
        <v>1917.7544818345082</v>
      </c>
      <c r="AU132" s="98">
        <f t="shared" si="61"/>
        <v>2299.1812814105997</v>
      </c>
      <c r="AV132" s="98">
        <f t="shared" si="61"/>
        <v>2254.1978860921427</v>
      </c>
      <c r="AW132" s="98">
        <f t="shared" si="61"/>
        <v>1898.6024527962998</v>
      </c>
      <c r="AX132" s="98">
        <f t="shared" si="61"/>
        <v>958.70573954646864</v>
      </c>
      <c r="AY132" s="98">
        <f t="shared" si="61"/>
        <v>2278.4624020005558</v>
      </c>
      <c r="AZ132" s="98">
        <f t="shared" si="61"/>
        <v>1355.1012206000657</v>
      </c>
      <c r="BA132" s="98">
        <f t="shared" si="61"/>
        <v>2326.2729048601645</v>
      </c>
      <c r="BB132" s="98">
        <f t="shared" si="61"/>
        <v>2163.9471202509658</v>
      </c>
      <c r="BC132" s="98">
        <f t="shared" si="61"/>
        <v>717.04992964192888</v>
      </c>
      <c r="BD132" s="98" t="e">
        <f t="shared" si="61"/>
        <v>#N/A</v>
      </c>
      <c r="BE132" s="98" t="e">
        <f t="shared" si="61"/>
        <v>#N/A</v>
      </c>
      <c r="BF132" s="98" t="e">
        <f t="shared" si="61"/>
        <v>#N/A</v>
      </c>
      <c r="BG132" s="98" t="e">
        <f t="shared" si="61"/>
        <v>#N/A</v>
      </c>
      <c r="BH132" s="98" t="e">
        <f t="shared" si="61"/>
        <v>#N/A</v>
      </c>
      <c r="BI132" s="98" t="e">
        <f t="shared" si="61"/>
        <v>#N/A</v>
      </c>
      <c r="BJ132" s="99">
        <f t="shared" ref="BJ132:BJ180" si="64">SUM(IFERROR(AJ132:BI132,0))/COUNT(AJ132:BI132)</f>
        <v>1735.1206236334576</v>
      </c>
    </row>
    <row r="133">
      <c r="A133" s="27"/>
      <c r="B133" s="109" t="s">
        <v>3</v>
      </c>
      <c r="C133" s="110" t="s">
        <v>54</v>
      </c>
      <c r="D133" s="110">
        <v>0</v>
      </c>
      <c r="E133" s="110" t="s">
        <v>54</v>
      </c>
      <c r="F133" s="110" t="s">
        <v>100</v>
      </c>
      <c r="G133" s="112">
        <v>45521</v>
      </c>
      <c r="H133" s="103"/>
      <c r="I133" s="103" t="b">
        <f t="shared" ref="I133:I180" si="65">IF(COUNTBLANK(B133:E133)&lt;4,TRUE,FALSE)</f>
        <v>1</v>
      </c>
      <c r="J133" s="103" t="b">
        <f>IF(IFERROR(MATCH(B133,'Osallistujat ja seuranta'!$C$4:$C$23,0),0)&gt;0,TRUE,FALSE)</f>
        <v>1</v>
      </c>
      <c r="K133" s="103" t="b">
        <f>IF(IFERROR(MATCH(C133,'Osallistujat ja seuranta'!$C$4:$C$23,0),0)&gt;0,TRUE,FALSE)</f>
        <v>1</v>
      </c>
      <c r="L133" s="103" t="b">
        <f t="shared" ref="L133:L180" si="66">NOT(B133=C133)</f>
        <v>1</v>
      </c>
      <c r="M133" s="103" t="b">
        <f t="shared" ref="M133:M180" si="67">OR(E133=B133,E133=C133)</f>
        <v>1</v>
      </c>
      <c r="N133" s="103" t="b">
        <f t="shared" ref="N133:N180" si="68">COUNTBLANK(B133:E133)=0</f>
        <v>1</v>
      </c>
      <c r="O133" s="104">
        <f t="shared" ref="O133:O180" si="69">IF(AND(J133:N133),1,IF(I133,0,""))</f>
        <v>1</v>
      </c>
      <c r="P133" s="105">
        <f t="shared" si="62"/>
        <v>2382.4699079913344</v>
      </c>
      <c r="Q133" s="105">
        <f t="shared" si="63"/>
        <v>2278.4624020005558</v>
      </c>
      <c r="R133" s="105">
        <f t="shared" ref="R133:R180" si="70">IF(O133=1,P133-(Q133+D133*100-IF(D133&gt;0,50,0))*O133,"")</f>
        <v>104.00750599077855</v>
      </c>
      <c r="S133" s="105">
        <f t="shared" ref="S133:S180" si="71">IF(O133=1,Q133+D133*100-IF(D133&gt;0,50,0),"")</f>
        <v>2278.4624020005558</v>
      </c>
      <c r="T133" s="104">
        <f t="shared" ref="T133:T180" si="72">IF(E133=B133,1,0)</f>
        <v>0</v>
      </c>
      <c r="U133" s="104">
        <f t="shared" ref="U133:U180" si="73">-7*LN(3300-P133)</f>
        <v>-47.751797640543472</v>
      </c>
      <c r="V133" s="104">
        <f t="shared" ref="V133:V180" si="74">-7*LN(3300-S133)</f>
        <v>-48.503449541656629</v>
      </c>
      <c r="W133" s="106">
        <f t="shared" ref="W133:W180" si="75">IF(O133=1,1/(1+EXP(V133-U133)),"")</f>
        <v>0.67953853357055294</v>
      </c>
      <c r="X133" s="107">
        <f t="shared" ref="X133:X180" si="76">POWER((3300-P133)/200,1.6)</f>
        <v>11.443121613879157</v>
      </c>
      <c r="Y133" s="107">
        <f t="shared" ref="Y133:Y180" si="77">LN(1+EXP((2300-P133)/80))/5</f>
        <v>6.1010337643001122e-002</v>
      </c>
      <c r="Z133" s="107">
        <f>IF(O133=1,(X133*(T133-W133))*'Säännöt ja ohjeet'!$B$55+Y133,"")</f>
        <v>-15.491073824286882</v>
      </c>
      <c r="AA133" s="107">
        <f t="shared" ref="AA133:AA180" si="78">-(T133-1)</f>
        <v>1</v>
      </c>
      <c r="AB133" s="107">
        <f t="shared" ref="AB133:AB180" si="79">1-W133</f>
        <v>0.32046146642944706</v>
      </c>
      <c r="AC133" s="107">
        <f t="shared" ref="AC133:AC180" si="80">POWER((3300-Q133)/200,1.6)</f>
        <v>13.588107557645534</v>
      </c>
      <c r="AD133" s="107">
        <f t="shared" ref="AD133:AD180" si="81">LN(1+EXP((2300-Q133)/80))/5</f>
        <v>0.16735797263264654</v>
      </c>
      <c r="AE133" s="107">
        <f>IF(O133=1,(AC133*(AA133-AB133))*'Säännöt ja ohjeet'!$B$55+AD133,"")</f>
        <v>18.634643340075435</v>
      </c>
      <c r="AF133" s="108" t="e">
        <f t="shared" ref="AF133:AF180" si="82">10*if($E5=B5,1,-1)+min(10,rounddown((Q5-P5)/50)-2*$D5*sign(Q5-P5))+1</f>
        <v>#NAME?</v>
      </c>
      <c r="AG133" s="108" t="e">
        <f t="shared" ref="AG133:AG180" si="83">10*if($E5=C5,1,-1)+min(10,rounddown((P5-Q5)/50)-2*$D5*sign(P5-Q5))+1</f>
        <v>#NAME?</v>
      </c>
      <c r="AH133" s="81" t="str">
        <f t="shared" ref="AH133:AH143" si="84">IF(AND(Q133&gt;P133),"virhe!"," ")</f>
        <v xml:space="preserve"> </v>
      </c>
      <c r="AI133" s="81"/>
      <c r="AJ133" s="98">
        <f t="shared" si="61"/>
        <v>974.65454862922513</v>
      </c>
      <c r="AK133" s="98">
        <f t="shared" si="61"/>
        <v>1755.9610083902357</v>
      </c>
      <c r="AL133" s="98">
        <f t="shared" si="61"/>
        <v>2366.9788341670474</v>
      </c>
      <c r="AM133" s="98">
        <f t="shared" si="61"/>
        <v>1489.7516770884849</v>
      </c>
      <c r="AN133" s="98">
        <f t="shared" si="61"/>
        <v>1532.0543168526754</v>
      </c>
      <c r="AO133" s="98">
        <f t="shared" si="61"/>
        <v>1448.0113474956343</v>
      </c>
      <c r="AP133" s="98">
        <f t="shared" si="61"/>
        <v>2249.8426729881276</v>
      </c>
      <c r="AQ133" s="98">
        <f t="shared" si="61"/>
        <v>1617.1833443716</v>
      </c>
      <c r="AR133" s="98">
        <f t="shared" si="61"/>
        <v>942.58021067203697</v>
      </c>
      <c r="AS133" s="98">
        <f t="shared" si="61"/>
        <v>2140.6280191560977</v>
      </c>
      <c r="AT133" s="98">
        <f t="shared" si="61"/>
        <v>1917.7544818345082</v>
      </c>
      <c r="AU133" s="98">
        <f t="shared" si="61"/>
        <v>2299.1812814105997</v>
      </c>
      <c r="AV133" s="98">
        <f t="shared" si="61"/>
        <v>2254.1978860921427</v>
      </c>
      <c r="AW133" s="98">
        <f t="shared" si="61"/>
        <v>1898.6024527962998</v>
      </c>
      <c r="AX133" s="98">
        <f t="shared" si="61"/>
        <v>958.70573954646864</v>
      </c>
      <c r="AY133" s="98">
        <f t="shared" si="61"/>
        <v>2297.0970453406312</v>
      </c>
      <c r="AZ133" s="98">
        <f t="shared" si="61"/>
        <v>1355.1012206000657</v>
      </c>
      <c r="BA133" s="98">
        <f t="shared" si="61"/>
        <v>2326.2729048601645</v>
      </c>
      <c r="BB133" s="98">
        <f t="shared" si="61"/>
        <v>2163.9471202509658</v>
      </c>
      <c r="BC133" s="98">
        <f t="shared" si="61"/>
        <v>717.04992964192888</v>
      </c>
      <c r="BD133" s="98" t="e">
        <f t="shared" si="61"/>
        <v>#N/A</v>
      </c>
      <c r="BE133" s="98" t="e">
        <f t="shared" si="61"/>
        <v>#N/A</v>
      </c>
      <c r="BF133" s="98" t="e">
        <f t="shared" si="61"/>
        <v>#N/A</v>
      </c>
      <c r="BG133" s="98" t="e">
        <f t="shared" si="61"/>
        <v>#N/A</v>
      </c>
      <c r="BH133" s="98" t="e">
        <f t="shared" si="61"/>
        <v>#N/A</v>
      </c>
      <c r="BI133" s="98" t="e">
        <f t="shared" si="61"/>
        <v>#N/A</v>
      </c>
      <c r="BJ133" s="99">
        <f t="shared" si="64"/>
        <v>1735.2778021092472</v>
      </c>
    </row>
    <row r="134">
      <c r="A134" s="27"/>
      <c r="B134" s="109" t="s">
        <v>3</v>
      </c>
      <c r="C134" s="110" t="s">
        <v>54</v>
      </c>
      <c r="D134" s="110">
        <v>0</v>
      </c>
      <c r="E134" s="110" t="s">
        <v>3</v>
      </c>
      <c r="F134" s="110" t="s">
        <v>100</v>
      </c>
      <c r="G134" s="112">
        <v>45521</v>
      </c>
      <c r="H134" s="103"/>
      <c r="I134" s="103" t="b">
        <f t="shared" si="65"/>
        <v>1</v>
      </c>
      <c r="J134" s="103" t="b">
        <f>IF(IFERROR(MATCH(B134,'Osallistujat ja seuranta'!$C$4:$C$23,0),0)&gt;0,TRUE,FALSE)</f>
        <v>1</v>
      </c>
      <c r="K134" s="103" t="b">
        <f>IF(IFERROR(MATCH(C134,'Osallistujat ja seuranta'!$C$4:$C$23,0),0)&gt;0,TRUE,FALSE)</f>
        <v>1</v>
      </c>
      <c r="L134" s="103" t="b">
        <f t="shared" si="66"/>
        <v>1</v>
      </c>
      <c r="M134" s="103" t="b">
        <f t="shared" si="67"/>
        <v>1</v>
      </c>
      <c r="N134" s="103" t="b">
        <f t="shared" si="68"/>
        <v>1</v>
      </c>
      <c r="O134" s="104">
        <f t="shared" si="69"/>
        <v>1</v>
      </c>
      <c r="P134" s="105">
        <f t="shared" si="62"/>
        <v>2366.9788341670474</v>
      </c>
      <c r="Q134" s="105">
        <f t="shared" si="63"/>
        <v>2297.0970453406312</v>
      </c>
      <c r="R134" s="105">
        <f t="shared" si="70"/>
        <v>69.881788826416141</v>
      </c>
      <c r="S134" s="105">
        <f t="shared" si="71"/>
        <v>2297.0970453406312</v>
      </c>
      <c r="T134" s="104">
        <f t="shared" si="72"/>
        <v>1</v>
      </c>
      <c r="U134" s="104">
        <f t="shared" si="73"/>
        <v>-47.868995204591769</v>
      </c>
      <c r="V134" s="104">
        <f t="shared" si="74"/>
        <v>-48.374578197438197</v>
      </c>
      <c r="W134" s="106">
        <f t="shared" si="75"/>
        <v>0.62377045543837184</v>
      </c>
      <c r="X134" s="107">
        <f t="shared" si="76"/>
        <v>11.753802810967958</v>
      </c>
      <c r="Y134" s="107">
        <f t="shared" si="77"/>
        <v>7.1940863937620489e-002</v>
      </c>
      <c r="Z134" s="107">
        <f>IF(O134=1,(X134*(T134-W134))*'Säännöt ja ohjeet'!$B$55+Y134,"")</f>
        <v>8.91619662081294</v>
      </c>
      <c r="AA134" s="107">
        <f t="shared" si="78"/>
        <v>0</v>
      </c>
      <c r="AB134" s="107">
        <f t="shared" si="79"/>
        <v>0.37622954456162816</v>
      </c>
      <c r="AC134" s="107">
        <f t="shared" si="80"/>
        <v>13.193689652418666</v>
      </c>
      <c r="AD134" s="107">
        <f t="shared" si="81"/>
        <v>0.14229104616841126</v>
      </c>
      <c r="AE134" s="107">
        <f>IF(O134=1,(AC134*(AA134-AB134))*'Säännöt ja ohjeet'!$B$55+AD134,"")</f>
        <v>-9.7854206518654703</v>
      </c>
      <c r="AF134" s="108" t="e">
        <f t="shared" si="82"/>
        <v>#NAME?</v>
      </c>
      <c r="AG134" s="108" t="e">
        <f t="shared" si="83"/>
        <v>#NAME?</v>
      </c>
      <c r="AH134" s="81" t="str">
        <f t="shared" si="84"/>
        <v xml:space="preserve"> </v>
      </c>
      <c r="AI134" s="81"/>
      <c r="AJ134" s="98">
        <f t="shared" si="61"/>
        <v>974.65454862922513</v>
      </c>
      <c r="AK134" s="98">
        <f t="shared" si="61"/>
        <v>1755.9610083902357</v>
      </c>
      <c r="AL134" s="98">
        <f t="shared" si="61"/>
        <v>2375.8950307878604</v>
      </c>
      <c r="AM134" s="98">
        <f t="shared" si="61"/>
        <v>1489.7516770884849</v>
      </c>
      <c r="AN134" s="98">
        <f t="shared" si="61"/>
        <v>1532.0543168526754</v>
      </c>
      <c r="AO134" s="98">
        <f t="shared" si="61"/>
        <v>1448.0113474956343</v>
      </c>
      <c r="AP134" s="98">
        <f t="shared" si="61"/>
        <v>2249.8426729881276</v>
      </c>
      <c r="AQ134" s="98">
        <f t="shared" si="61"/>
        <v>1617.1833443716</v>
      </c>
      <c r="AR134" s="98">
        <f t="shared" si="61"/>
        <v>942.58021067203697</v>
      </c>
      <c r="AS134" s="98">
        <f t="shared" si="61"/>
        <v>2140.6280191560977</v>
      </c>
      <c r="AT134" s="98">
        <f t="shared" si="61"/>
        <v>1917.7544818345082</v>
      </c>
      <c r="AU134" s="98">
        <f t="shared" si="61"/>
        <v>2299.1812814105997</v>
      </c>
      <c r="AV134" s="98">
        <f t="shared" si="61"/>
        <v>2254.1978860921427</v>
      </c>
      <c r="AW134" s="98">
        <f t="shared" si="61"/>
        <v>1898.6024527962998</v>
      </c>
      <c r="AX134" s="98">
        <f t="shared" si="61"/>
        <v>958.70573954646864</v>
      </c>
      <c r="AY134" s="98">
        <f t="shared" si="61"/>
        <v>2287.3116246887657</v>
      </c>
      <c r="AZ134" s="98">
        <f t="shared" si="61"/>
        <v>1355.1012206000657</v>
      </c>
      <c r="BA134" s="98">
        <f t="shared" si="61"/>
        <v>2326.2729048601645</v>
      </c>
      <c r="BB134" s="98">
        <f t="shared" si="61"/>
        <v>2163.9471202509658</v>
      </c>
      <c r="BC134" s="98">
        <f t="shared" si="61"/>
        <v>717.04992964192888</v>
      </c>
      <c r="BD134" s="98" t="e">
        <f t="shared" si="61"/>
        <v>#N/A</v>
      </c>
      <c r="BE134" s="98" t="e">
        <f t="shared" si="61"/>
        <v>#N/A</v>
      </c>
      <c r="BF134" s="98" t="e">
        <f t="shared" si="61"/>
        <v>#N/A</v>
      </c>
      <c r="BG134" s="98" t="e">
        <f t="shared" si="61"/>
        <v>#N/A</v>
      </c>
      <c r="BH134" s="98" t="e">
        <f t="shared" si="61"/>
        <v>#N/A</v>
      </c>
      <c r="BI134" s="98" t="e">
        <f t="shared" si="61"/>
        <v>#N/A</v>
      </c>
      <c r="BJ134" s="99">
        <f t="shared" si="64"/>
        <v>1735.2343409076943</v>
      </c>
    </row>
    <row r="135">
      <c r="A135" s="27"/>
      <c r="B135" s="109" t="s">
        <v>3</v>
      </c>
      <c r="C135" s="110" t="s">
        <v>58</v>
      </c>
      <c r="D135" s="110">
        <v>9</v>
      </c>
      <c r="E135" s="110" t="s">
        <v>3</v>
      </c>
      <c r="F135" s="110" t="s">
        <v>100</v>
      </c>
      <c r="G135" s="112">
        <v>45522</v>
      </c>
      <c r="H135" s="103"/>
      <c r="I135" s="103" t="b">
        <f t="shared" si="65"/>
        <v>1</v>
      </c>
      <c r="J135" s="103" t="b">
        <f>IF(IFERROR(MATCH(B135,'Osallistujat ja seuranta'!$C$4:$C$23,0),0)&gt;0,TRUE,FALSE)</f>
        <v>1</v>
      </c>
      <c r="K135" s="103" t="b">
        <f>IF(IFERROR(MATCH(C135,'Osallistujat ja seuranta'!$C$4:$C$23,0),0)&gt;0,TRUE,FALSE)</f>
        <v>1</v>
      </c>
      <c r="L135" s="103" t="b">
        <f t="shared" si="66"/>
        <v>1</v>
      </c>
      <c r="M135" s="103" t="b">
        <f t="shared" si="67"/>
        <v>1</v>
      </c>
      <c r="N135" s="103" t="b">
        <f t="shared" si="68"/>
        <v>1</v>
      </c>
      <c r="O135" s="104">
        <f t="shared" si="69"/>
        <v>1</v>
      </c>
      <c r="P135" s="105">
        <f t="shared" si="62"/>
        <v>2375.8950307878604</v>
      </c>
      <c r="Q135" s="105">
        <f t="shared" si="63"/>
        <v>717.04992964192888</v>
      </c>
      <c r="R135" s="105">
        <f t="shared" si="70"/>
        <v>808.84510114593149</v>
      </c>
      <c r="S135" s="105">
        <f t="shared" si="71"/>
        <v>1567.0499296419289</v>
      </c>
      <c r="T135" s="104">
        <f t="shared" si="72"/>
        <v>1</v>
      </c>
      <c r="U135" s="104">
        <f t="shared" si="73"/>
        <v>-47.801779677629519</v>
      </c>
      <c r="V135" s="104">
        <f t="shared" si="74"/>
        <v>-52.203063347381175</v>
      </c>
      <c r="W135" s="106">
        <f t="shared" si="75"/>
        <v>0.98788693546629558</v>
      </c>
      <c r="X135" s="107">
        <f t="shared" si="76"/>
        <v>11.574602784337975</v>
      </c>
      <c r="Y135" s="107">
        <f t="shared" si="77"/>
        <v>6.5464501800683111e-002</v>
      </c>
      <c r="Z135" s="107">
        <f>IF(O135=1,(X135*(T135-W135))*'Säännöt ja ohjeet'!$B$55+Y135,"")</f>
        <v>0.34587232275804458</v>
      </c>
      <c r="AA135" s="107">
        <f t="shared" si="78"/>
        <v>0</v>
      </c>
      <c r="AB135" s="107">
        <f t="shared" si="79"/>
        <v>1.2113064533704421e-002</v>
      </c>
      <c r="AC135" s="107">
        <f t="shared" si="80"/>
        <v>59.942882711768718</v>
      </c>
      <c r="AD135" s="107">
        <f t="shared" si="81"/>
        <v>3.9573751764053293</v>
      </c>
      <c r="AE135" s="107">
        <f>IF(O135=1,(AC135*(AA135-AB135))*'Säännöt ja ohjeet'!$B$55+AD135,"")</f>
        <v>2.5051911631574706</v>
      </c>
      <c r="AF135" s="108" t="e">
        <f t="shared" si="82"/>
        <v>#NAME?</v>
      </c>
      <c r="AG135" s="108" t="e">
        <f t="shared" si="83"/>
        <v>#NAME?</v>
      </c>
      <c r="AH135" s="81" t="str">
        <f t="shared" si="84"/>
        <v xml:space="preserve"> </v>
      </c>
      <c r="AI135" s="81"/>
      <c r="AJ135" s="98">
        <f t="shared" si="61"/>
        <v>974.65454862922513</v>
      </c>
      <c r="AK135" s="98">
        <f t="shared" si="61"/>
        <v>1755.9610083902357</v>
      </c>
      <c r="AL135" s="98">
        <f t="shared" si="61"/>
        <v>2376.2409031106185</v>
      </c>
      <c r="AM135" s="98">
        <f t="shared" si="61"/>
        <v>1489.7516770884849</v>
      </c>
      <c r="AN135" s="98">
        <f t="shared" si="61"/>
        <v>1532.0543168526754</v>
      </c>
      <c r="AO135" s="98">
        <f t="shared" si="61"/>
        <v>1448.0113474956343</v>
      </c>
      <c r="AP135" s="98">
        <f t="shared" si="61"/>
        <v>2249.8426729881276</v>
      </c>
      <c r="AQ135" s="98">
        <f t="shared" si="61"/>
        <v>1617.1833443716</v>
      </c>
      <c r="AR135" s="98">
        <f t="shared" si="61"/>
        <v>942.58021067203697</v>
      </c>
      <c r="AS135" s="98">
        <f t="shared" si="61"/>
        <v>2140.6280191560977</v>
      </c>
      <c r="AT135" s="98">
        <f t="shared" si="61"/>
        <v>1917.7544818345082</v>
      </c>
      <c r="AU135" s="98">
        <f t="shared" si="61"/>
        <v>2299.1812814105997</v>
      </c>
      <c r="AV135" s="98">
        <f t="shared" si="61"/>
        <v>2254.1978860921427</v>
      </c>
      <c r="AW135" s="98">
        <f t="shared" si="61"/>
        <v>1898.6024527962998</v>
      </c>
      <c r="AX135" s="98">
        <f t="shared" si="61"/>
        <v>958.70573954646864</v>
      </c>
      <c r="AY135" s="98">
        <f t="shared" si="61"/>
        <v>2287.3116246887657</v>
      </c>
      <c r="AZ135" s="98">
        <f t="shared" si="61"/>
        <v>1355.1012206000657</v>
      </c>
      <c r="BA135" s="98">
        <f t="shared" si="61"/>
        <v>2326.2729048601645</v>
      </c>
      <c r="BB135" s="98">
        <f t="shared" si="61"/>
        <v>2163.9471202509658</v>
      </c>
      <c r="BC135" s="98">
        <f t="shared" si="61"/>
        <v>719.5551208050864</v>
      </c>
      <c r="BD135" s="98" t="e">
        <f t="shared" si="61"/>
        <v>#N/A</v>
      </c>
      <c r="BE135" s="98" t="e">
        <f t="shared" si="61"/>
        <v>#N/A</v>
      </c>
      <c r="BF135" s="98" t="e">
        <f t="shared" si="61"/>
        <v>#N/A</v>
      </c>
      <c r="BG135" s="98" t="e">
        <f t="shared" si="61"/>
        <v>#N/A</v>
      </c>
      <c r="BH135" s="98" t="e">
        <f t="shared" si="61"/>
        <v>#N/A</v>
      </c>
      <c r="BI135" s="98" t="e">
        <f t="shared" si="61"/>
        <v>#N/A</v>
      </c>
      <c r="BJ135" s="99">
        <f t="shared" si="64"/>
        <v>1735.3768940819905</v>
      </c>
    </row>
    <row r="136">
      <c r="A136" s="27"/>
      <c r="B136" s="109" t="s">
        <v>3</v>
      </c>
      <c r="C136" s="110" t="s">
        <v>58</v>
      </c>
      <c r="D136" s="110">
        <v>9</v>
      </c>
      <c r="E136" s="110" t="s">
        <v>3</v>
      </c>
      <c r="F136" s="110" t="s">
        <v>100</v>
      </c>
      <c r="G136" s="112">
        <v>45522</v>
      </c>
      <c r="H136" s="103"/>
      <c r="I136" s="103" t="b">
        <f t="shared" si="65"/>
        <v>1</v>
      </c>
      <c r="J136" s="103" t="b">
        <f>IF(IFERROR(MATCH(B136,'Osallistujat ja seuranta'!$C$4:$C$23,0),0)&gt;0,TRUE,FALSE)</f>
        <v>1</v>
      </c>
      <c r="K136" s="103" t="b">
        <f>IF(IFERROR(MATCH(C136,'Osallistujat ja seuranta'!$C$4:$C$23,0),0)&gt;0,TRUE,FALSE)</f>
        <v>1</v>
      </c>
      <c r="L136" s="103" t="b">
        <f t="shared" si="66"/>
        <v>1</v>
      </c>
      <c r="M136" s="103" t="b">
        <f t="shared" si="67"/>
        <v>1</v>
      </c>
      <c r="N136" s="103" t="b">
        <f t="shared" si="68"/>
        <v>1</v>
      </c>
      <c r="O136" s="104">
        <f t="shared" si="69"/>
        <v>1</v>
      </c>
      <c r="P136" s="105">
        <f t="shared" si="62"/>
        <v>2376.2409031106185</v>
      </c>
      <c r="Q136" s="105">
        <f t="shared" si="63"/>
        <v>719.5551208050864</v>
      </c>
      <c r="R136" s="105">
        <f t="shared" si="70"/>
        <v>806.68578230553203</v>
      </c>
      <c r="S136" s="105">
        <f t="shared" si="71"/>
        <v>1569.5551208050865</v>
      </c>
      <c r="T136" s="104">
        <f t="shared" si="72"/>
        <v>1</v>
      </c>
      <c r="U136" s="104">
        <f t="shared" si="73"/>
        <v>-47.799159239977207</v>
      </c>
      <c r="V136" s="104">
        <f t="shared" si="74"/>
        <v>-52.192936670258902</v>
      </c>
      <c r="W136" s="106">
        <f t="shared" si="75"/>
        <v>0.987796783535412</v>
      </c>
      <c r="X136" s="107">
        <f t="shared" si="76"/>
        <v>11.567672168699792</v>
      </c>
      <c r="Y136" s="107">
        <f t="shared" si="77"/>
        <v>6.5223503098420482e-002</v>
      </c>
      <c r="Z136" s="107">
        <f>IF(O136=1,(X136*(T136-W136))*'Säännöt ja ohjeet'!$B$55+Y136,"")</f>
        <v>0.34754911803048771</v>
      </c>
      <c r="AA136" s="107">
        <f t="shared" si="78"/>
        <v>0</v>
      </c>
      <c r="AB136" s="107">
        <f t="shared" si="79"/>
        <v>1.2203216464587996e-002</v>
      </c>
      <c r="AC136" s="107">
        <f t="shared" si="80"/>
        <v>59.849888468108013</v>
      </c>
      <c r="AD136" s="107">
        <f t="shared" si="81"/>
        <v>3.9511121985136635</v>
      </c>
      <c r="AE136" s="107">
        <f>IF(O136=1,(AC136*(AA136-AB136))*'Säännöt ja ohjeet'!$B$55+AD136,"")</f>
        <v>2.4903899097981217</v>
      </c>
      <c r="AF136" s="108" t="e">
        <f t="shared" si="82"/>
        <v>#NAME?</v>
      </c>
      <c r="AG136" s="108" t="e">
        <f t="shared" si="83"/>
        <v>#NAME?</v>
      </c>
      <c r="AH136" s="81" t="str">
        <f t="shared" si="84"/>
        <v xml:space="preserve"> </v>
      </c>
      <c r="AI136" s="81"/>
      <c r="AJ136" s="98">
        <f t="shared" si="61"/>
        <v>974.65454862922513</v>
      </c>
      <c r="AK136" s="98">
        <f t="shared" si="61"/>
        <v>1755.9610083902357</v>
      </c>
      <c r="AL136" s="98">
        <f t="shared" si="61"/>
        <v>2376.5884522286492</v>
      </c>
      <c r="AM136" s="98">
        <f t="shared" si="61"/>
        <v>1489.7516770884849</v>
      </c>
      <c r="AN136" s="98">
        <f t="shared" si="61"/>
        <v>1532.0543168526754</v>
      </c>
      <c r="AO136" s="98">
        <f t="shared" si="61"/>
        <v>1448.0113474956343</v>
      </c>
      <c r="AP136" s="98">
        <f t="shared" si="61"/>
        <v>2249.8426729881276</v>
      </c>
      <c r="AQ136" s="98">
        <f t="shared" si="61"/>
        <v>1617.1833443716</v>
      </c>
      <c r="AR136" s="98">
        <f t="shared" si="61"/>
        <v>942.58021067203697</v>
      </c>
      <c r="AS136" s="98">
        <f t="shared" si="61"/>
        <v>2140.6280191560977</v>
      </c>
      <c r="AT136" s="98">
        <f t="shared" si="61"/>
        <v>1917.7544818345082</v>
      </c>
      <c r="AU136" s="98">
        <f t="shared" si="61"/>
        <v>2299.1812814105997</v>
      </c>
      <c r="AV136" s="98">
        <f t="shared" si="61"/>
        <v>2254.1978860921427</v>
      </c>
      <c r="AW136" s="98">
        <f t="shared" si="61"/>
        <v>1898.6024527962998</v>
      </c>
      <c r="AX136" s="98">
        <f t="shared" si="61"/>
        <v>958.70573954646864</v>
      </c>
      <c r="AY136" s="98">
        <f t="shared" si="61"/>
        <v>2287.3116246887657</v>
      </c>
      <c r="AZ136" s="98">
        <f t="shared" si="61"/>
        <v>1355.1012206000657</v>
      </c>
      <c r="BA136" s="98">
        <f t="shared" si="61"/>
        <v>2326.2729048601645</v>
      </c>
      <c r="BB136" s="98">
        <f t="shared" si="61"/>
        <v>2163.9471202509658</v>
      </c>
      <c r="BC136" s="98">
        <f t="shared" si="61"/>
        <v>722.04551071488447</v>
      </c>
      <c r="BD136" s="98" t="e">
        <f t="shared" si="61"/>
        <v>#N/A</v>
      </c>
      <c r="BE136" s="98" t="e">
        <f t="shared" si="61"/>
        <v>#N/A</v>
      </c>
      <c r="BF136" s="98" t="e">
        <f t="shared" si="61"/>
        <v>#N/A</v>
      </c>
      <c r="BG136" s="98" t="e">
        <f t="shared" si="61"/>
        <v>#N/A</v>
      </c>
      <c r="BH136" s="98" t="e">
        <f t="shared" si="61"/>
        <v>#N/A</v>
      </c>
      <c r="BI136" s="98" t="e">
        <f t="shared" si="61"/>
        <v>#N/A</v>
      </c>
      <c r="BJ136" s="99">
        <f t="shared" si="64"/>
        <v>1735.5187910333814</v>
      </c>
    </row>
    <row r="137">
      <c r="A137" s="27"/>
      <c r="B137" s="109" t="s">
        <v>3</v>
      </c>
      <c r="C137" s="110" t="s">
        <v>9</v>
      </c>
      <c r="D137" s="110">
        <v>7</v>
      </c>
      <c r="E137" s="110" t="s">
        <v>3</v>
      </c>
      <c r="F137" s="110" t="s">
        <v>100</v>
      </c>
      <c r="G137" s="112">
        <v>45522</v>
      </c>
      <c r="H137" s="103"/>
      <c r="I137" s="103" t="b">
        <f t="shared" si="65"/>
        <v>1</v>
      </c>
      <c r="J137" s="103" t="b">
        <f>IF(IFERROR(MATCH(B137,'Osallistujat ja seuranta'!$C$4:$C$23,0),0)&gt;0,TRUE,FALSE)</f>
        <v>1</v>
      </c>
      <c r="K137" s="103" t="b">
        <f>IF(IFERROR(MATCH(C137,'Osallistujat ja seuranta'!$C$4:$C$23,0),0)&gt;0,TRUE,FALSE)</f>
        <v>1</v>
      </c>
      <c r="L137" s="103" t="b">
        <f t="shared" si="66"/>
        <v>1</v>
      </c>
      <c r="M137" s="103" t="b">
        <f t="shared" si="67"/>
        <v>1</v>
      </c>
      <c r="N137" s="103" t="b">
        <f t="shared" si="68"/>
        <v>1</v>
      </c>
      <c r="O137" s="104">
        <f t="shared" si="69"/>
        <v>1</v>
      </c>
      <c r="P137" s="105">
        <f t="shared" si="62"/>
        <v>2376.5884522286492</v>
      </c>
      <c r="Q137" s="105">
        <f t="shared" si="63"/>
        <v>1532.0543168526754</v>
      </c>
      <c r="R137" s="105">
        <f t="shared" si="70"/>
        <v>194.53413537597362</v>
      </c>
      <c r="S137" s="105">
        <f t="shared" si="71"/>
        <v>2182.0543168526756</v>
      </c>
      <c r="T137" s="104">
        <f t="shared" si="72"/>
        <v>1</v>
      </c>
      <c r="U137" s="104">
        <f t="shared" si="73"/>
        <v>-47.796525109923273</v>
      </c>
      <c r="V137" s="104">
        <f t="shared" si="74"/>
        <v>-49.13473648011508</v>
      </c>
      <c r="W137" s="106">
        <f t="shared" si="75"/>
        <v>0.79219564803979947</v>
      </c>
      <c r="X137" s="107">
        <f t="shared" si="76"/>
        <v>11.560709521446258</v>
      </c>
      <c r="Y137" s="107">
        <f t="shared" si="77"/>
        <v>6.4982092309681383e-002</v>
      </c>
      <c r="Z137" s="107">
        <f>IF(O137=1,(X137*(T137-W137))*'Säännöt ja ohjeet'!$B$55+Y137,"")</f>
        <v>4.8697135929182007</v>
      </c>
      <c r="AA137" s="107">
        <f t="shared" si="78"/>
        <v>0</v>
      </c>
      <c r="AB137" s="107">
        <f t="shared" si="79"/>
        <v>0.20780435196020053</v>
      </c>
      <c r="AC137" s="107">
        <f t="shared" si="80"/>
        <v>32.681522151206387</v>
      </c>
      <c r="AD137" s="107">
        <f t="shared" si="81"/>
        <v>1.9198777623564414</v>
      </c>
      <c r="AE137" s="107">
        <f>IF(O137=1,(AC137*(AA137-AB137))*'Säännöt ja ohjeet'!$B$55+AD137,"")</f>
        <v>-11.662847301052324</v>
      </c>
      <c r="AF137" s="108" t="e">
        <f t="shared" si="82"/>
        <v>#NAME?</v>
      </c>
      <c r="AG137" s="108" t="e">
        <f t="shared" si="83"/>
        <v>#NAME?</v>
      </c>
      <c r="AH137" s="81" t="str">
        <f t="shared" si="84"/>
        <v xml:space="preserve"> </v>
      </c>
      <c r="AI137" s="81"/>
      <c r="AJ137" s="98">
        <f t="shared" si="61"/>
        <v>974.65454862922513</v>
      </c>
      <c r="AK137" s="98">
        <f t="shared" si="61"/>
        <v>1755.9610083902357</v>
      </c>
      <c r="AL137" s="98">
        <f t="shared" si="61"/>
        <v>2381.4581658215675</v>
      </c>
      <c r="AM137" s="98">
        <f t="shared" si="61"/>
        <v>1489.7516770884849</v>
      </c>
      <c r="AN137" s="98">
        <f t="shared" si="61"/>
        <v>1520.391469551623</v>
      </c>
      <c r="AO137" s="98">
        <f t="shared" si="61"/>
        <v>1448.0113474956343</v>
      </c>
      <c r="AP137" s="98">
        <f t="shared" si="61"/>
        <v>2249.8426729881276</v>
      </c>
      <c r="AQ137" s="98">
        <f t="shared" si="61"/>
        <v>1617.1833443716</v>
      </c>
      <c r="AR137" s="98">
        <f t="shared" si="61"/>
        <v>942.58021067203697</v>
      </c>
      <c r="AS137" s="98">
        <f t="shared" si="61"/>
        <v>2140.6280191560977</v>
      </c>
      <c r="AT137" s="98">
        <f t="shared" si="61"/>
        <v>1917.7544818345082</v>
      </c>
      <c r="AU137" s="98">
        <f t="shared" si="61"/>
        <v>2299.1812814105997</v>
      </c>
      <c r="AV137" s="98">
        <f t="shared" si="61"/>
        <v>2254.1978860921427</v>
      </c>
      <c r="AW137" s="98">
        <f t="shared" si="61"/>
        <v>1898.6024527962998</v>
      </c>
      <c r="AX137" s="98">
        <f t="shared" si="61"/>
        <v>958.70573954646864</v>
      </c>
      <c r="AY137" s="98">
        <f t="shared" si="61"/>
        <v>2287.3116246887657</v>
      </c>
      <c r="AZ137" s="98">
        <f t="shared" si="61"/>
        <v>1355.1012206000657</v>
      </c>
      <c r="BA137" s="98">
        <f t="shared" si="61"/>
        <v>2326.2729048601645</v>
      </c>
      <c r="BB137" s="98">
        <f t="shared" si="61"/>
        <v>2163.9471202509658</v>
      </c>
      <c r="BC137" s="98">
        <f t="shared" si="61"/>
        <v>722.04551071488447</v>
      </c>
      <c r="BD137" s="98" t="e">
        <f t="shared" si="61"/>
        <v>#N/A</v>
      </c>
      <c r="BE137" s="98" t="e">
        <f t="shared" si="61"/>
        <v>#N/A</v>
      </c>
      <c r="BF137" s="98" t="e">
        <f t="shared" si="61"/>
        <v>#N/A</v>
      </c>
      <c r="BG137" s="98" t="e">
        <f t="shared" si="61"/>
        <v>#N/A</v>
      </c>
      <c r="BH137" s="98" t="e">
        <f t="shared" si="61"/>
        <v>#N/A</v>
      </c>
      <c r="BI137" s="98" t="e">
        <f t="shared" si="61"/>
        <v>#N/A</v>
      </c>
      <c r="BJ137" s="99">
        <f t="shared" si="64"/>
        <v>1735.1791343479749</v>
      </c>
    </row>
    <row r="138">
      <c r="A138" s="27"/>
      <c r="B138" s="109" t="s">
        <v>3</v>
      </c>
      <c r="C138" s="110" t="s">
        <v>44</v>
      </c>
      <c r="D138" s="110">
        <v>9</v>
      </c>
      <c r="E138" s="110" t="s">
        <v>3</v>
      </c>
      <c r="F138" s="110" t="s">
        <v>100</v>
      </c>
      <c r="G138" s="112">
        <v>45525</v>
      </c>
      <c r="H138" s="103"/>
      <c r="I138" s="103" t="b">
        <f t="shared" si="65"/>
        <v>1</v>
      </c>
      <c r="J138" s="103" t="b">
        <f>IF(IFERROR(MATCH(B138,'Osallistujat ja seuranta'!$C$4:$C$23,0),0)&gt;0,TRUE,FALSE)</f>
        <v>1</v>
      </c>
      <c r="K138" s="103" t="b">
        <f>IF(IFERROR(MATCH(C138,'Osallistujat ja seuranta'!$C$4:$C$23,0),0)&gt;0,TRUE,FALSE)</f>
        <v>1</v>
      </c>
      <c r="L138" s="103" t="b">
        <f t="shared" si="66"/>
        <v>1</v>
      </c>
      <c r="M138" s="103" t="b">
        <f t="shared" si="67"/>
        <v>1</v>
      </c>
      <c r="N138" s="103" t="b">
        <f t="shared" si="68"/>
        <v>1</v>
      </c>
      <c r="O138" s="104">
        <f t="shared" si="69"/>
        <v>1</v>
      </c>
      <c r="P138" s="105">
        <f t="shared" si="62"/>
        <v>2381.4581658215675</v>
      </c>
      <c r="Q138" s="105">
        <f t="shared" si="63"/>
        <v>942.58021067203697</v>
      </c>
      <c r="R138" s="105">
        <f t="shared" si="70"/>
        <v>588.87795514953041</v>
      </c>
      <c r="S138" s="105">
        <f t="shared" si="71"/>
        <v>1792.5802106720371</v>
      </c>
      <c r="T138" s="104">
        <f t="shared" si="72"/>
        <v>1</v>
      </c>
      <c r="U138" s="104">
        <f t="shared" si="73"/>
        <v>-47.759512148678127</v>
      </c>
      <c r="V138" s="104">
        <f t="shared" si="74"/>
        <v>-51.227083036101796</v>
      </c>
      <c r="W138" s="106">
        <f t="shared" si="75"/>
        <v>0.96975084382510202</v>
      </c>
      <c r="X138" s="107">
        <f t="shared" si="76"/>
        <v>11.463317255388358</v>
      </c>
      <c r="Y138" s="107">
        <f t="shared" si="77"/>
        <v>6.1678448123470064e-002</v>
      </c>
      <c r="Z138" s="107">
        <f>IF(O138=1,(X138*(T138-W138))*'Säännöt ja ohjeet'!$B$55+Y138,"")</f>
        <v>0.75518979600476066</v>
      </c>
      <c r="AA138" s="107">
        <f t="shared" si="78"/>
        <v>0</v>
      </c>
      <c r="AB138" s="107">
        <f t="shared" si="79"/>
        <v>3.0249156174897984e-002</v>
      </c>
      <c r="AC138" s="107">
        <f t="shared" si="80"/>
        <v>51.790617215645113</v>
      </c>
      <c r="AD138" s="107">
        <f t="shared" si="81"/>
        <v>3.3935494818711831</v>
      </c>
      <c r="AE138" s="107">
        <f>IF(O138=1,(AC138*(AA138-AB138))*'Säännöt ja ohjeet'!$B$55+AD138,"")</f>
        <v>0.26030454477036447</v>
      </c>
      <c r="AF138" s="108" t="e">
        <f t="shared" si="82"/>
        <v>#NAME?</v>
      </c>
      <c r="AG138" s="108" t="e">
        <f t="shared" si="83"/>
        <v>#NAME?</v>
      </c>
      <c r="AH138" s="81" t="str">
        <f t="shared" si="84"/>
        <v xml:space="preserve"> </v>
      </c>
      <c r="AI138" s="81"/>
      <c r="AJ138" s="98">
        <f t="shared" si="61"/>
        <v>974.65454862922513</v>
      </c>
      <c r="AK138" s="98">
        <f t="shared" si="61"/>
        <v>1755.9610083902357</v>
      </c>
      <c r="AL138" s="98">
        <f t="shared" si="61"/>
        <v>2382.2133556175722</v>
      </c>
      <c r="AM138" s="98">
        <f t="shared" si="61"/>
        <v>1489.7516770884849</v>
      </c>
      <c r="AN138" s="98">
        <f t="shared" si="61"/>
        <v>1520.391469551623</v>
      </c>
      <c r="AO138" s="98">
        <f t="shared" si="61"/>
        <v>1448.0113474956343</v>
      </c>
      <c r="AP138" s="98">
        <f t="shared" si="61"/>
        <v>2249.8426729881276</v>
      </c>
      <c r="AQ138" s="98">
        <f t="shared" si="61"/>
        <v>1617.1833443716</v>
      </c>
      <c r="AR138" s="98">
        <f t="shared" si="61"/>
        <v>942.84051521680738</v>
      </c>
      <c r="AS138" s="98">
        <f t="shared" si="61"/>
        <v>2140.6280191560977</v>
      </c>
      <c r="AT138" s="98">
        <f t="shared" si="61"/>
        <v>1917.7544818345082</v>
      </c>
      <c r="AU138" s="98">
        <f t="shared" si="61"/>
        <v>2299.1812814105997</v>
      </c>
      <c r="AV138" s="98">
        <f t="shared" si="61"/>
        <v>2254.1978860921427</v>
      </c>
      <c r="AW138" s="98">
        <f t="shared" si="61"/>
        <v>1898.6024527962998</v>
      </c>
      <c r="AX138" s="98">
        <f t="shared" si="61"/>
        <v>958.70573954646864</v>
      </c>
      <c r="AY138" s="98">
        <f t="shared" si="61"/>
        <v>2287.3116246887657</v>
      </c>
      <c r="AZ138" s="98">
        <f t="shared" si="61"/>
        <v>1355.1012206000657</v>
      </c>
      <c r="BA138" s="98">
        <f t="shared" si="61"/>
        <v>2326.2729048601645</v>
      </c>
      <c r="BB138" s="98">
        <f t="shared" si="61"/>
        <v>2163.9471202509658</v>
      </c>
      <c r="BC138" s="98">
        <f t="shared" si="61"/>
        <v>722.04551071488447</v>
      </c>
      <c r="BD138" s="98" t="e">
        <f t="shared" si="61"/>
        <v>#N/A</v>
      </c>
      <c r="BE138" s="98" t="e">
        <f t="shared" si="61"/>
        <v>#N/A</v>
      </c>
      <c r="BF138" s="98" t="e">
        <f t="shared" si="61"/>
        <v>#N/A</v>
      </c>
      <c r="BG138" s="98" t="e">
        <f t="shared" si="61"/>
        <v>#N/A</v>
      </c>
      <c r="BH138" s="98" t="e">
        <f t="shared" si="61"/>
        <v>#N/A</v>
      </c>
      <c r="BI138" s="98" t="e">
        <f t="shared" si="61"/>
        <v>#N/A</v>
      </c>
      <c r="BJ138" s="99">
        <f t="shared" si="64"/>
        <v>1735.2299090650135</v>
      </c>
    </row>
    <row r="139">
      <c r="A139" s="27"/>
      <c r="B139" s="109" t="s">
        <v>9</v>
      </c>
      <c r="C139" s="110" t="s">
        <v>30</v>
      </c>
      <c r="D139" s="110">
        <v>0</v>
      </c>
      <c r="E139" s="110" t="s">
        <v>30</v>
      </c>
      <c r="F139" s="110" t="s">
        <v>100</v>
      </c>
      <c r="G139" s="112">
        <v>45525</v>
      </c>
      <c r="H139" s="103"/>
      <c r="I139" s="103" t="b">
        <f t="shared" si="65"/>
        <v>1</v>
      </c>
      <c r="J139" s="103" t="b">
        <f>IF(IFERROR(MATCH(B139,'Osallistujat ja seuranta'!$C$4:$C$23,0),0)&gt;0,TRUE,FALSE)</f>
        <v>1</v>
      </c>
      <c r="K139" s="103" t="b">
        <f>IF(IFERROR(MATCH(C139,'Osallistujat ja seuranta'!$C$4:$C$23,0),0)&gt;0,TRUE,FALSE)</f>
        <v>1</v>
      </c>
      <c r="L139" s="103" t="b">
        <f t="shared" si="66"/>
        <v>1</v>
      </c>
      <c r="M139" s="103" t="b">
        <f t="shared" si="67"/>
        <v>1</v>
      </c>
      <c r="N139" s="103" t="b">
        <f t="shared" si="68"/>
        <v>1</v>
      </c>
      <c r="O139" s="104">
        <f t="shared" si="69"/>
        <v>1</v>
      </c>
      <c r="P139" s="105">
        <f t="shared" si="62"/>
        <v>1520.391469551623</v>
      </c>
      <c r="Q139" s="105">
        <f t="shared" si="63"/>
        <v>974.65454862922513</v>
      </c>
      <c r="R139" s="105">
        <f t="shared" si="70"/>
        <v>545.73692092239787</v>
      </c>
      <c r="S139" s="105">
        <f t="shared" si="71"/>
        <v>974.65454862922513</v>
      </c>
      <c r="T139" s="104">
        <f t="shared" si="72"/>
        <v>0</v>
      </c>
      <c r="U139" s="104">
        <f t="shared" si="73"/>
        <v>-52.389040846690165</v>
      </c>
      <c r="V139" s="104">
        <f t="shared" si="74"/>
        <v>-54.261367217533703</v>
      </c>
      <c r="W139" s="106">
        <f t="shared" si="75"/>
        <v>0.86672722854719786</v>
      </c>
      <c r="X139" s="107">
        <f t="shared" si="76"/>
        <v>33.027155642801269</v>
      </c>
      <c r="Y139" s="107">
        <f t="shared" si="77"/>
        <v>1.9490330419018129</v>
      </c>
      <c r="Z139" s="107">
        <f>IF(O139=1,(X139*(T139-W139))*'Säännöt ja ohjeet'!$B$55+Y139,"")</f>
        <v>-55.302037112262369</v>
      </c>
      <c r="AA139" s="107">
        <f t="shared" si="78"/>
        <v>1</v>
      </c>
      <c r="AB139" s="107">
        <f t="shared" si="79"/>
        <v>0.13327277145280214</v>
      </c>
      <c r="AC139" s="107">
        <f t="shared" si="80"/>
        <v>50.667791605595291</v>
      </c>
      <c r="AD139" s="107">
        <f t="shared" si="81"/>
        <v>3.3133636411958016</v>
      </c>
      <c r="AE139" s="107">
        <f>IF(O139=1,(AC139*(AA139-AB139))*'Säännöt ja ohjeet'!$B$55+AD139,"")</f>
        <v>91.143672831044967</v>
      </c>
      <c r="AF139" s="108" t="e">
        <f t="shared" si="82"/>
        <v>#NAME?</v>
      </c>
      <c r="AG139" s="108" t="e">
        <f t="shared" si="83"/>
        <v>#NAME?</v>
      </c>
      <c r="AH139" s="81" t="str">
        <f t="shared" si="84"/>
        <v xml:space="preserve"> </v>
      </c>
      <c r="AI139" s="81"/>
      <c r="AJ139" s="98">
        <f t="shared" si="61"/>
        <v>1065.79822146027</v>
      </c>
      <c r="AK139" s="98">
        <f t="shared" si="61"/>
        <v>1755.9610083902357</v>
      </c>
      <c r="AL139" s="98">
        <f t="shared" si="61"/>
        <v>2382.2133556175722</v>
      </c>
      <c r="AM139" s="98">
        <f t="shared" si="61"/>
        <v>1489.7516770884849</v>
      </c>
      <c r="AN139" s="98">
        <f t="shared" si="61"/>
        <v>1465.0894324393607</v>
      </c>
      <c r="AO139" s="98">
        <f t="shared" si="61"/>
        <v>1448.0113474956343</v>
      </c>
      <c r="AP139" s="98">
        <f t="shared" si="61"/>
        <v>2249.8426729881276</v>
      </c>
      <c r="AQ139" s="98">
        <f t="shared" si="61"/>
        <v>1617.1833443716</v>
      </c>
      <c r="AR139" s="98">
        <f t="shared" si="61"/>
        <v>942.84051521680738</v>
      </c>
      <c r="AS139" s="98">
        <f t="shared" si="61"/>
        <v>2140.6280191560977</v>
      </c>
      <c r="AT139" s="98">
        <f t="shared" si="61"/>
        <v>1917.7544818345082</v>
      </c>
      <c r="AU139" s="98">
        <f t="shared" si="61"/>
        <v>2299.1812814105997</v>
      </c>
      <c r="AV139" s="98">
        <f t="shared" si="61"/>
        <v>2254.1978860921427</v>
      </c>
      <c r="AW139" s="98">
        <f t="shared" si="61"/>
        <v>1898.6024527962998</v>
      </c>
      <c r="AX139" s="98">
        <f t="shared" si="61"/>
        <v>958.70573954646864</v>
      </c>
      <c r="AY139" s="98">
        <f t="shared" si="61"/>
        <v>2287.3116246887657</v>
      </c>
      <c r="AZ139" s="98">
        <f t="shared" si="61"/>
        <v>1355.1012206000657</v>
      </c>
      <c r="BA139" s="98">
        <f t="shared" si="61"/>
        <v>2326.2729048601645</v>
      </c>
      <c r="BB139" s="98">
        <f t="shared" si="61"/>
        <v>2163.9471202509658</v>
      </c>
      <c r="BC139" s="98">
        <f t="shared" si="61"/>
        <v>722.04551071488447</v>
      </c>
      <c r="BD139" s="98" t="e">
        <f t="shared" si="61"/>
        <v>#N/A</v>
      </c>
      <c r="BE139" s="98" t="e">
        <f t="shared" si="61"/>
        <v>#N/A</v>
      </c>
      <c r="BF139" s="98" t="e">
        <f t="shared" si="61"/>
        <v>#N/A</v>
      </c>
      <c r="BG139" s="98" t="e">
        <f t="shared" si="61"/>
        <v>#N/A</v>
      </c>
      <c r="BH139" s="98" t="e">
        <f t="shared" si="61"/>
        <v>#N/A</v>
      </c>
      <c r="BI139" s="98" t="e">
        <f t="shared" si="61"/>
        <v>#N/A</v>
      </c>
      <c r="BJ139" s="99">
        <f t="shared" si="64"/>
        <v>1737.0219908509528</v>
      </c>
    </row>
    <row r="140">
      <c r="A140" s="27"/>
      <c r="B140" s="109" t="s">
        <v>35</v>
      </c>
      <c r="C140" s="110" t="s">
        <v>9</v>
      </c>
      <c r="D140" s="110">
        <v>0</v>
      </c>
      <c r="E140" s="110" t="s">
        <v>9</v>
      </c>
      <c r="F140" s="110" t="s">
        <v>100</v>
      </c>
      <c r="G140" s="112">
        <v>45529</v>
      </c>
      <c r="H140" s="103"/>
      <c r="I140" s="103" t="b">
        <f t="shared" si="65"/>
        <v>1</v>
      </c>
      <c r="J140" s="103" t="b">
        <f>IF(IFERROR(MATCH(B140,'Osallistujat ja seuranta'!$C$4:$C$23,0),0)&gt;0,TRUE,FALSE)</f>
        <v>1</v>
      </c>
      <c r="K140" s="103" t="b">
        <f>IF(IFERROR(MATCH(C140,'Osallistujat ja seuranta'!$C$4:$C$23,0),0)&gt;0,TRUE,FALSE)</f>
        <v>1</v>
      </c>
      <c r="L140" s="103" t="b">
        <f t="shared" si="66"/>
        <v>1</v>
      </c>
      <c r="M140" s="103" t="b">
        <f t="shared" si="67"/>
        <v>1</v>
      </c>
      <c r="N140" s="103" t="b">
        <f t="shared" si="68"/>
        <v>1</v>
      </c>
      <c r="O140" s="104">
        <f t="shared" si="69"/>
        <v>1</v>
      </c>
      <c r="P140" s="105">
        <f t="shared" si="62"/>
        <v>1489.7516770884849</v>
      </c>
      <c r="Q140" s="105">
        <f t="shared" si="63"/>
        <v>1465.0894324393607</v>
      </c>
      <c r="R140" s="105">
        <f t="shared" si="70"/>
        <v>24.662244649124204</v>
      </c>
      <c r="S140" s="105">
        <f t="shared" si="71"/>
        <v>1465.0894324393607</v>
      </c>
      <c r="T140" s="104">
        <f t="shared" si="72"/>
        <v>0</v>
      </c>
      <c r="U140" s="104">
        <f t="shared" si="73"/>
        <v>-52.508535168797671</v>
      </c>
      <c r="V140" s="104">
        <f t="shared" si="74"/>
        <v>-52.603257155937655</v>
      </c>
      <c r="W140" s="106">
        <f t="shared" si="75"/>
        <v>0.52366280703551416</v>
      </c>
      <c r="X140" s="107">
        <f t="shared" si="76"/>
        <v>33.941657990565361</v>
      </c>
      <c r="Y140" s="107">
        <f t="shared" si="77"/>
        <v>2.0256287953444763</v>
      </c>
      <c r="Z140" s="107">
        <f>IF(O140=1,(X140*(T140-W140))*'Säännöt ja ohjeet'!$B$55+Y140,"")</f>
        <v>-33.522339002213215</v>
      </c>
      <c r="AA140" s="107">
        <f t="shared" si="78"/>
        <v>1</v>
      </c>
      <c r="AB140" s="107">
        <f t="shared" si="79"/>
        <v>0.47633719296448584</v>
      </c>
      <c r="AC140" s="107">
        <f t="shared" si="80"/>
        <v>34.684532876968937</v>
      </c>
      <c r="AD140" s="107">
        <f t="shared" si="81"/>
        <v>2.0872822878523989</v>
      </c>
      <c r="AE140" s="107">
        <f>IF(O140=1,(AC140*(AA140-AB140))*'Säännöt ja ohjeet'!$B$55+AD140,"")</f>
        <v>38.413281981990657</v>
      </c>
      <c r="AF140" s="108" t="e">
        <f t="shared" si="82"/>
        <v>#NAME?</v>
      </c>
      <c r="AG140" s="108" t="e">
        <f t="shared" si="83"/>
        <v>#NAME?</v>
      </c>
      <c r="AH140" s="81" t="str">
        <f t="shared" si="84"/>
        <v xml:space="preserve"> </v>
      </c>
      <c r="AI140" s="81"/>
      <c r="AJ140" s="98">
        <f t="shared" si="61"/>
        <v>1065.79822146027</v>
      </c>
      <c r="AK140" s="98">
        <f t="shared" si="61"/>
        <v>1755.9610083902357</v>
      </c>
      <c r="AL140" s="98">
        <f t="shared" si="61"/>
        <v>2382.2133556175722</v>
      </c>
      <c r="AM140" s="98">
        <f t="shared" si="61"/>
        <v>1456.2293380862718</v>
      </c>
      <c r="AN140" s="98">
        <f t="shared" si="61"/>
        <v>1503.5027144213514</v>
      </c>
      <c r="AO140" s="98">
        <f t="shared" si="61"/>
        <v>1448.0113474956343</v>
      </c>
      <c r="AP140" s="98">
        <f t="shared" si="61"/>
        <v>2249.8426729881276</v>
      </c>
      <c r="AQ140" s="98">
        <f t="shared" si="61"/>
        <v>1617.1833443716</v>
      </c>
      <c r="AR140" s="98">
        <f t="shared" si="61"/>
        <v>942.84051521680738</v>
      </c>
      <c r="AS140" s="98">
        <f t="shared" si="61"/>
        <v>2140.6280191560977</v>
      </c>
      <c r="AT140" s="98">
        <f t="shared" si="61"/>
        <v>1917.7544818345082</v>
      </c>
      <c r="AU140" s="98">
        <f t="shared" si="61"/>
        <v>2299.1812814105997</v>
      </c>
      <c r="AV140" s="98">
        <f t="shared" si="61"/>
        <v>2254.1978860921427</v>
      </c>
      <c r="AW140" s="98">
        <f t="shared" si="61"/>
        <v>1898.6024527962998</v>
      </c>
      <c r="AX140" s="98">
        <f t="shared" si="61"/>
        <v>958.70573954646864</v>
      </c>
      <c r="AY140" s="98">
        <f t="shared" si="61"/>
        <v>2287.3116246887657</v>
      </c>
      <c r="AZ140" s="98">
        <f t="shared" si="61"/>
        <v>1355.1012206000657</v>
      </c>
      <c r="BA140" s="98">
        <f t="shared" si="61"/>
        <v>2326.2729048601645</v>
      </c>
      <c r="BB140" s="98">
        <f t="shared" si="61"/>
        <v>2163.9471202509658</v>
      </c>
      <c r="BC140" s="98">
        <f t="shared" si="61"/>
        <v>722.04551071488447</v>
      </c>
      <c r="BD140" s="98" t="e">
        <f t="shared" si="61"/>
        <v>#N/A</v>
      </c>
      <c r="BE140" s="98" t="e">
        <f t="shared" si="61"/>
        <v>#N/A</v>
      </c>
      <c r="BF140" s="98" t="e">
        <f t="shared" si="61"/>
        <v>#N/A</v>
      </c>
      <c r="BG140" s="98" t="e">
        <f t="shared" si="61"/>
        <v>#N/A</v>
      </c>
      <c r="BH140" s="98" t="e">
        <f t="shared" si="61"/>
        <v>#N/A</v>
      </c>
      <c r="BI140" s="98" t="e">
        <f t="shared" si="61"/>
        <v>#N/A</v>
      </c>
      <c r="BJ140" s="99">
        <f t="shared" si="64"/>
        <v>1737.2665379999416</v>
      </c>
    </row>
    <row r="141">
      <c r="A141" s="27"/>
      <c r="B141" s="109" t="s">
        <v>9</v>
      </c>
      <c r="C141" s="110" t="s">
        <v>44</v>
      </c>
      <c r="D141" s="110">
        <v>2</v>
      </c>
      <c r="E141" s="110" t="s">
        <v>9</v>
      </c>
      <c r="F141" s="110" t="s">
        <v>100</v>
      </c>
      <c r="G141" s="113" t="s">
        <v>102</v>
      </c>
      <c r="H141" s="103"/>
      <c r="I141" s="103" t="b">
        <f t="shared" si="65"/>
        <v>1</v>
      </c>
      <c r="J141" s="103" t="b">
        <f>IF(IFERROR(MATCH(B141,'Osallistujat ja seuranta'!$C$4:$C$23,0),0)&gt;0,TRUE,FALSE)</f>
        <v>1</v>
      </c>
      <c r="K141" s="103" t="b">
        <f>IF(IFERROR(MATCH(C141,'Osallistujat ja seuranta'!$C$4:$C$23,0),0)&gt;0,TRUE,FALSE)</f>
        <v>1</v>
      </c>
      <c r="L141" s="103" t="b">
        <f t="shared" si="66"/>
        <v>1</v>
      </c>
      <c r="M141" s="103" t="b">
        <f t="shared" si="67"/>
        <v>1</v>
      </c>
      <c r="N141" s="103" t="b">
        <f t="shared" si="68"/>
        <v>1</v>
      </c>
      <c r="O141" s="104">
        <f t="shared" si="69"/>
        <v>1</v>
      </c>
      <c r="P141" s="105">
        <f t="shared" si="62"/>
        <v>1503.5027144213514</v>
      </c>
      <c r="Q141" s="105">
        <f t="shared" si="63"/>
        <v>942.84051521680738</v>
      </c>
      <c r="R141" s="105">
        <f t="shared" si="70"/>
        <v>410.66219920454387</v>
      </c>
      <c r="S141" s="105">
        <f t="shared" si="71"/>
        <v>1092.8405152168075</v>
      </c>
      <c r="T141" s="104">
        <f t="shared" si="72"/>
        <v>1</v>
      </c>
      <c r="U141" s="104">
        <f t="shared" si="73"/>
        <v>-52.455158669218285</v>
      </c>
      <c r="V141" s="104">
        <f t="shared" si="74"/>
        <v>-53.896231667606507</v>
      </c>
      <c r="W141" s="106">
        <f t="shared" si="75"/>
        <v>0.80862075639317299</v>
      </c>
      <c r="X141" s="107">
        <f t="shared" si="76"/>
        <v>33.530073967569507</v>
      </c>
      <c r="Y141" s="107">
        <f t="shared" si="77"/>
        <v>1.9912527000968132</v>
      </c>
      <c r="Z141" s="107">
        <f>IF(O141=1,(X141*(T141-W141))*'Säännöt ja ohjeet'!$B$55+Y141,"")</f>
        <v>14.82517308808564</v>
      </c>
      <c r="AA141" s="107">
        <f t="shared" si="78"/>
        <v>0</v>
      </c>
      <c r="AB141" s="107">
        <f t="shared" si="79"/>
        <v>0.19137924360682701</v>
      </c>
      <c r="AC141" s="107">
        <f t="shared" si="80"/>
        <v>51.781467628278449</v>
      </c>
      <c r="AD141" s="107">
        <f t="shared" si="81"/>
        <v>3.392898720537127</v>
      </c>
      <c r="AE141" s="107">
        <f>IF(O141=1,(AC141*(AA141-AB141))*'Säännöt ja ohjeet'!$B$55+AD141,"")</f>
        <v>-16.42689749456553</v>
      </c>
      <c r="AF141" s="108" t="e">
        <f t="shared" si="82"/>
        <v>#NAME?</v>
      </c>
      <c r="AG141" s="108" t="e">
        <f t="shared" si="83"/>
        <v>#NAME?</v>
      </c>
      <c r="AH141" s="81" t="str">
        <f t="shared" si="84"/>
        <v xml:space="preserve"> </v>
      </c>
      <c r="AI141" s="81"/>
      <c r="AJ141" s="98">
        <f t="shared" si="61"/>
        <v>1065.79822146027</v>
      </c>
      <c r="AK141" s="98">
        <f t="shared" si="61"/>
        <v>1755.9610083902357</v>
      </c>
      <c r="AL141" s="98">
        <f t="shared" si="61"/>
        <v>2382.2133556175722</v>
      </c>
      <c r="AM141" s="98">
        <f t="shared" si="61"/>
        <v>1456.2293380862718</v>
      </c>
      <c r="AN141" s="98">
        <f t="shared" si="61"/>
        <v>1518.327887509437</v>
      </c>
      <c r="AO141" s="98">
        <f t="shared" si="61"/>
        <v>1448.0113474956343</v>
      </c>
      <c r="AP141" s="98">
        <f t="shared" si="61"/>
        <v>2249.8426729881276</v>
      </c>
      <c r="AQ141" s="98">
        <f t="shared" si="61"/>
        <v>1617.1833443716</v>
      </c>
      <c r="AR141" s="98">
        <f t="shared" si="61"/>
        <v>926.41361772224184</v>
      </c>
      <c r="AS141" s="98">
        <f t="shared" si="61"/>
        <v>2140.6280191560977</v>
      </c>
      <c r="AT141" s="98">
        <f t="shared" si="61"/>
        <v>1917.7544818345082</v>
      </c>
      <c r="AU141" s="98">
        <f t="shared" si="61"/>
        <v>2299.1812814105997</v>
      </c>
      <c r="AV141" s="98">
        <f t="shared" si="61"/>
        <v>2254.1978860921427</v>
      </c>
      <c r="AW141" s="98">
        <f t="shared" si="61"/>
        <v>1898.6024527962998</v>
      </c>
      <c r="AX141" s="98">
        <f t="shared" si="61"/>
        <v>958.70573954646864</v>
      </c>
      <c r="AY141" s="98">
        <f t="shared" si="61"/>
        <v>2287.3116246887657</v>
      </c>
      <c r="AZ141" s="98">
        <f t="shared" si="61"/>
        <v>1355.1012206000657</v>
      </c>
      <c r="BA141" s="98">
        <f t="shared" si="61"/>
        <v>2326.2729048601645</v>
      </c>
      <c r="BB141" s="98">
        <f t="shared" si="61"/>
        <v>2163.9471202509658</v>
      </c>
      <c r="BC141" s="98">
        <f t="shared" si="61"/>
        <v>722.04551071488447</v>
      </c>
      <c r="BD141" s="98" t="e">
        <f t="shared" si="61"/>
        <v>#N/A</v>
      </c>
      <c r="BE141" s="98" t="e">
        <f t="shared" si="61"/>
        <v>#N/A</v>
      </c>
      <c r="BF141" s="98" t="e">
        <f t="shared" si="61"/>
        <v>#N/A</v>
      </c>
      <c r="BG141" s="98" t="e">
        <f t="shared" si="61"/>
        <v>#N/A</v>
      </c>
      <c r="BH141" s="98" t="e">
        <f t="shared" si="61"/>
        <v>#N/A</v>
      </c>
      <c r="BI141" s="98" t="e">
        <f t="shared" si="61"/>
        <v>#N/A</v>
      </c>
      <c r="BJ141" s="99">
        <f t="shared" si="64"/>
        <v>1737.1864517796173</v>
      </c>
    </row>
    <row r="142">
      <c r="A142" s="27"/>
      <c r="B142" s="109" t="s">
        <v>3</v>
      </c>
      <c r="C142" s="110" t="s">
        <v>9</v>
      </c>
      <c r="D142" s="110">
        <v>9</v>
      </c>
      <c r="E142" s="110" t="s">
        <v>3</v>
      </c>
      <c r="F142" s="110" t="s">
        <v>100</v>
      </c>
      <c r="G142" s="112">
        <v>45532</v>
      </c>
      <c r="H142" s="103"/>
      <c r="I142" s="103" t="b">
        <f t="shared" si="65"/>
        <v>1</v>
      </c>
      <c r="J142" s="103" t="b">
        <f>IF(IFERROR(MATCH(B142,'Osallistujat ja seuranta'!$C$4:$C$23,0),0)&gt;0,TRUE,FALSE)</f>
        <v>1</v>
      </c>
      <c r="K142" s="103" t="b">
        <f>IF(IFERROR(MATCH(C142,'Osallistujat ja seuranta'!$C$4:$C$23,0),0)&gt;0,TRUE,FALSE)</f>
        <v>1</v>
      </c>
      <c r="L142" s="103" t="b">
        <f t="shared" si="66"/>
        <v>1</v>
      </c>
      <c r="M142" s="103" t="b">
        <f t="shared" si="67"/>
        <v>1</v>
      </c>
      <c r="N142" s="103" t="b">
        <f t="shared" si="68"/>
        <v>1</v>
      </c>
      <c r="O142" s="104">
        <f t="shared" si="69"/>
        <v>1</v>
      </c>
      <c r="P142" s="105">
        <f t="shared" si="62"/>
        <v>2382.2133556175722</v>
      </c>
      <c r="Q142" s="105">
        <f t="shared" si="63"/>
        <v>1518.327887509437</v>
      </c>
      <c r="R142" s="105">
        <f t="shared" si="70"/>
        <v>13.885468108135228</v>
      </c>
      <c r="S142" s="105">
        <f t="shared" si="71"/>
        <v>2368.327887509437</v>
      </c>
      <c r="T142" s="104">
        <f t="shared" si="72"/>
        <v>1</v>
      </c>
      <c r="U142" s="104">
        <f t="shared" si="73"/>
        <v>-47.753754650570599</v>
      </c>
      <c r="V142" s="104">
        <f t="shared" si="74"/>
        <v>-47.858866595072882</v>
      </c>
      <c r="W142" s="106">
        <f t="shared" si="75"/>
        <v>0.52625381842043295</v>
      </c>
      <c r="X142" s="107">
        <f t="shared" si="76"/>
        <v>11.448241456886819</v>
      </c>
      <c r="Y142" s="107">
        <f t="shared" si="77"/>
        <v>6.1179165534948655e-002</v>
      </c>
      <c r="Z142" s="107">
        <f>IF(O142=1,(X142*(T142-W142))*'Säännöt ja ohjeet'!$B$55+Y142,"")</f>
        <v>10.908300517537009</v>
      </c>
      <c r="AA142" s="107">
        <f t="shared" si="78"/>
        <v>0</v>
      </c>
      <c r="AB142" s="107">
        <f t="shared" si="79"/>
        <v>0.47374618157956705</v>
      </c>
      <c r="AC142" s="107">
        <f t="shared" si="80"/>
        <v>33.088452674690814</v>
      </c>
      <c r="AD142" s="107">
        <f t="shared" si="81"/>
        <v>1.9541916986742245</v>
      </c>
      <c r="AE142" s="107">
        <f>IF(O142=1,(AC142*(AA142-AB142))*'Säännöt ja ohjeet'!$B$55+AD142,"")</f>
        <v>-29.396864519347744</v>
      </c>
      <c r="AF142" s="108" t="e">
        <f t="shared" si="82"/>
        <v>#NAME?</v>
      </c>
      <c r="AG142" s="108" t="e">
        <f t="shared" si="83"/>
        <v>#NAME?</v>
      </c>
      <c r="AH142" s="81" t="str">
        <f t="shared" si="84"/>
        <v xml:space="preserve"> </v>
      </c>
      <c r="AI142" s="81"/>
      <c r="AJ142" s="98">
        <f t="shared" si="61"/>
        <v>1065.79822146027</v>
      </c>
      <c r="AK142" s="98">
        <f t="shared" si="61"/>
        <v>1755.9610083902357</v>
      </c>
      <c r="AL142" s="98">
        <f t="shared" si="61"/>
        <v>2393.1216561351093</v>
      </c>
      <c r="AM142" s="98">
        <f t="shared" si="61"/>
        <v>1456.2293380862718</v>
      </c>
      <c r="AN142" s="98">
        <f t="shared" si="61"/>
        <v>1488.9310229900893</v>
      </c>
      <c r="AO142" s="98">
        <f t="shared" si="61"/>
        <v>1448.0113474956343</v>
      </c>
      <c r="AP142" s="98">
        <f t="shared" si="61"/>
        <v>2249.8426729881276</v>
      </c>
      <c r="AQ142" s="98">
        <f t="shared" si="61"/>
        <v>1617.1833443716</v>
      </c>
      <c r="AR142" s="98">
        <f t="shared" si="61"/>
        <v>926.41361772224184</v>
      </c>
      <c r="AS142" s="98">
        <f t="shared" si="61"/>
        <v>2140.6280191560977</v>
      </c>
      <c r="AT142" s="98">
        <f t="shared" si="61"/>
        <v>1917.7544818345082</v>
      </c>
      <c r="AU142" s="98">
        <f t="shared" si="61"/>
        <v>2299.1812814105997</v>
      </c>
      <c r="AV142" s="98">
        <f t="shared" si="61"/>
        <v>2254.1978860921427</v>
      </c>
      <c r="AW142" s="98">
        <f t="shared" si="61"/>
        <v>1898.6024527962998</v>
      </c>
      <c r="AX142" s="98">
        <f t="shared" si="61"/>
        <v>958.70573954646864</v>
      </c>
      <c r="AY142" s="98">
        <f t="shared" si="61"/>
        <v>2287.3116246887657</v>
      </c>
      <c r="AZ142" s="98">
        <f t="shared" si="61"/>
        <v>1355.1012206000657</v>
      </c>
      <c r="BA142" s="98">
        <f t="shared" si="61"/>
        <v>2326.2729048601645</v>
      </c>
      <c r="BB142" s="98">
        <f t="shared" si="61"/>
        <v>2163.9471202509658</v>
      </c>
      <c r="BC142" s="98">
        <f t="shared" si="61"/>
        <v>722.04551071488447</v>
      </c>
      <c r="BD142" s="98" t="e">
        <f t="shared" si="61"/>
        <v>#N/A</v>
      </c>
      <c r="BE142" s="98" t="e">
        <f t="shared" si="61"/>
        <v>#N/A</v>
      </c>
      <c r="BF142" s="98" t="e">
        <f t="shared" si="61"/>
        <v>#N/A</v>
      </c>
      <c r="BG142" s="98" t="e">
        <f t="shared" si="61"/>
        <v>#N/A</v>
      </c>
      <c r="BH142" s="98" t="e">
        <f t="shared" si="61"/>
        <v>#N/A</v>
      </c>
      <c r="BI142" s="98" t="e">
        <f t="shared" si="61"/>
        <v>#N/A</v>
      </c>
      <c r="BJ142" s="99">
        <f t="shared" si="64"/>
        <v>1736.2620235795271</v>
      </c>
    </row>
    <row r="143">
      <c r="A143" s="27"/>
      <c r="B143" s="109" t="s">
        <v>35</v>
      </c>
      <c r="C143" s="110" t="s">
        <v>44</v>
      </c>
      <c r="D143" s="110">
        <v>2</v>
      </c>
      <c r="E143" s="110" t="s">
        <v>35</v>
      </c>
      <c r="F143" s="110" t="s">
        <v>100</v>
      </c>
      <c r="G143" s="112">
        <v>45532</v>
      </c>
      <c r="H143" s="103"/>
      <c r="I143" s="103" t="b">
        <f t="shared" si="65"/>
        <v>1</v>
      </c>
      <c r="J143" s="103" t="b">
        <f>IF(IFERROR(MATCH(B143,'Osallistujat ja seuranta'!$C$4:$C$23,0),0)&gt;0,TRUE,FALSE)</f>
        <v>1</v>
      </c>
      <c r="K143" s="103" t="b">
        <f>IF(IFERROR(MATCH(C143,'Osallistujat ja seuranta'!$C$4:$C$23,0),0)&gt;0,TRUE,FALSE)</f>
        <v>1</v>
      </c>
      <c r="L143" s="103" t="b">
        <f t="shared" si="66"/>
        <v>1</v>
      </c>
      <c r="M143" s="103" t="b">
        <f t="shared" si="67"/>
        <v>1</v>
      </c>
      <c r="N143" s="103" t="b">
        <f t="shared" si="68"/>
        <v>1</v>
      </c>
      <c r="O143" s="104">
        <f t="shared" si="69"/>
        <v>1</v>
      </c>
      <c r="P143" s="105">
        <f t="shared" si="62"/>
        <v>1456.2293380862718</v>
      </c>
      <c r="Q143" s="105">
        <f t="shared" si="63"/>
        <v>926.41361772224184</v>
      </c>
      <c r="R143" s="105">
        <f t="shared" si="70"/>
        <v>379.81572036403008</v>
      </c>
      <c r="S143" s="105">
        <f t="shared" si="71"/>
        <v>1076.4136177222417</v>
      </c>
      <c r="T143" s="104">
        <f t="shared" si="72"/>
        <v>1</v>
      </c>
      <c r="U143" s="104">
        <f t="shared" si="73"/>
        <v>-52.636976185409146</v>
      </c>
      <c r="V143" s="104">
        <f t="shared" si="74"/>
        <v>-53.948136612177805</v>
      </c>
      <c r="W143" s="106">
        <f t="shared" si="75"/>
        <v>0.78770727247967853</v>
      </c>
      <c r="X143" s="107">
        <f t="shared" si="76"/>
        <v>34.952886542622458</v>
      </c>
      <c r="Y143" s="107">
        <f t="shared" si="77"/>
        <v>2.1094319084509445</v>
      </c>
      <c r="Z143" s="107">
        <f>IF(O143=1,(X143*(T143-W143))*'Säännöt ja ohjeet'!$B$55+Y143,"")</f>
        <v>16.949919146134267</v>
      </c>
      <c r="AA143" s="107">
        <f t="shared" si="78"/>
        <v>0</v>
      </c>
      <c r="AB143" s="107">
        <f t="shared" si="79"/>
        <v>0.21229272752032147</v>
      </c>
      <c r="AC143" s="107">
        <f t="shared" si="80"/>
        <v>52.360052536070334</v>
      </c>
      <c r="AD143" s="107">
        <f t="shared" si="81"/>
        <v>3.4339659626810244</v>
      </c>
      <c r="AE143" s="107">
        <f>IF(O143=1,(AC143*(AA143-AB143))*'Säännöt ja ohjeet'!$B$55+AD143,"")</f>
        <v>-18.797350769298369</v>
      </c>
      <c r="AF143" s="108" t="e">
        <f t="shared" si="82"/>
        <v>#NAME?</v>
      </c>
      <c r="AG143" s="108" t="e">
        <f t="shared" si="83"/>
        <v>#NAME?</v>
      </c>
      <c r="AH143" s="81" t="str">
        <f t="shared" si="84"/>
        <v xml:space="preserve"> </v>
      </c>
      <c r="AI143" s="81"/>
      <c r="AJ143" s="98">
        <f t="shared" si="61"/>
        <v>1065.79822146027</v>
      </c>
      <c r="AK143" s="98">
        <f t="shared" si="61"/>
        <v>1755.9610083902357</v>
      </c>
      <c r="AL143" s="98">
        <f t="shared" si="61"/>
        <v>2393.1216561351093</v>
      </c>
      <c r="AM143" s="98">
        <f t="shared" si="61"/>
        <v>1473.1792572324061</v>
      </c>
      <c r="AN143" s="98">
        <f t="shared" si="61"/>
        <v>1488.9310229900893</v>
      </c>
      <c r="AO143" s="98">
        <f t="shared" si="61"/>
        <v>1448.0113474956343</v>
      </c>
      <c r="AP143" s="98">
        <f t="shared" si="61"/>
        <v>2249.8426729881276</v>
      </c>
      <c r="AQ143" s="98">
        <f t="shared" si="61"/>
        <v>1617.1833443716</v>
      </c>
      <c r="AR143" s="98">
        <f t="shared" si="61"/>
        <v>907.61626695294342</v>
      </c>
      <c r="AS143" s="98">
        <f t="shared" si="61"/>
        <v>2140.6280191560977</v>
      </c>
      <c r="AT143" s="98">
        <f t="shared" si="61"/>
        <v>1917.7544818345082</v>
      </c>
      <c r="AU143" s="98">
        <f t="shared" si="61"/>
        <v>2299.1812814105997</v>
      </c>
      <c r="AV143" s="98">
        <f t="shared" si="61"/>
        <v>2254.1978860921427</v>
      </c>
      <c r="AW143" s="98">
        <f t="shared" si="61"/>
        <v>1898.6024527962998</v>
      </c>
      <c r="AX143" s="98">
        <f t="shared" si="61"/>
        <v>958.70573954646864</v>
      </c>
      <c r="AY143" s="98">
        <f t="shared" si="61"/>
        <v>2287.3116246887657</v>
      </c>
      <c r="AZ143" s="98">
        <f t="shared" si="61"/>
        <v>1355.1012206000657</v>
      </c>
      <c r="BA143" s="98">
        <f t="shared" si="61"/>
        <v>2326.2729048601645</v>
      </c>
      <c r="BB143" s="98">
        <f t="shared" si="61"/>
        <v>2163.9471202509658</v>
      </c>
      <c r="BC143" s="98">
        <f t="shared" si="61"/>
        <v>722.04551071488447</v>
      </c>
      <c r="BD143" s="98" t="e">
        <f t="shared" si="61"/>
        <v>#N/A</v>
      </c>
      <c r="BE143" s="98" t="e">
        <f t="shared" si="61"/>
        <v>#N/A</v>
      </c>
      <c r="BF143" s="98" t="e">
        <f t="shared" si="61"/>
        <v>#N/A</v>
      </c>
      <c r="BG143" s="98" t="e">
        <f t="shared" si="61"/>
        <v>#N/A</v>
      </c>
      <c r="BH143" s="98" t="e">
        <f t="shared" si="61"/>
        <v>#N/A</v>
      </c>
      <c r="BI143" s="98" t="e">
        <f t="shared" si="61"/>
        <v>#N/A</v>
      </c>
      <c r="BJ143" s="99">
        <f t="shared" si="64"/>
        <v>1736.1696519983689</v>
      </c>
    </row>
    <row r="144">
      <c r="A144" s="27"/>
      <c r="B144" s="109"/>
      <c r="C144" s="110"/>
      <c r="D144" s="110"/>
      <c r="E144" s="110"/>
      <c r="F144" s="110"/>
      <c r="G144" s="114"/>
      <c r="H144" s="103"/>
      <c r="I144" s="103" t="b">
        <f t="shared" si="65"/>
        <v>0</v>
      </c>
      <c r="J144" s="103" t="b">
        <f>IF(IFERROR(MATCH(B144,'Osallistujat ja seuranta'!$C$4:$C$23,0),0)&gt;0,TRUE,FALSE)</f>
        <v>0</v>
      </c>
      <c r="K144" s="103" t="b">
        <f>IF(IFERROR(MATCH(C144,'Osallistujat ja seuranta'!$C$4:$C$23,0),0)&gt;0,TRUE,FALSE)</f>
        <v>0</v>
      </c>
      <c r="L144" s="103" t="b">
        <f t="shared" si="66"/>
        <v>0</v>
      </c>
      <c r="M144" s="103" t="b">
        <f t="shared" si="67"/>
        <v>1</v>
      </c>
      <c r="N144" s="103" t="b">
        <f t="shared" si="68"/>
        <v>0</v>
      </c>
      <c r="O144" s="104" t="str">
        <f t="shared" si="69"/>
        <v/>
      </c>
      <c r="P144" s="105" t="str">
        <f t="shared" si="62"/>
        <v/>
      </c>
      <c r="Q144" s="105" t="str">
        <f t="shared" si="63"/>
        <v/>
      </c>
      <c r="R144" s="105" t="str">
        <f t="shared" si="70"/>
        <v/>
      </c>
      <c r="S144" s="104" t="str">
        <f t="shared" si="71"/>
        <v/>
      </c>
      <c r="T144" s="104">
        <f t="shared" si="72"/>
        <v>1</v>
      </c>
      <c r="U144" s="104" t="e">
        <f t="shared" si="73"/>
        <v>#VALUE!</v>
      </c>
      <c r="V144" s="104" t="e">
        <f t="shared" si="74"/>
        <v>#VALUE!</v>
      </c>
      <c r="W144" s="106" t="str">
        <f t="shared" si="75"/>
        <v/>
      </c>
      <c r="X144" s="107" t="e">
        <f t="shared" si="76"/>
        <v>#VALUE!</v>
      </c>
      <c r="Y144" s="107" t="e">
        <f t="shared" si="77"/>
        <v>#VALUE!</v>
      </c>
      <c r="Z144" s="107" t="str">
        <f>IF(O144=1,(X144*(T144-W144))*'Säännöt ja ohjeet'!$B$55+Y144,"")</f>
        <v/>
      </c>
      <c r="AA144" s="107">
        <f t="shared" si="78"/>
        <v>0</v>
      </c>
      <c r="AB144" s="107" t="e">
        <f t="shared" si="79"/>
        <v>#VALUE!</v>
      </c>
      <c r="AC144" s="107" t="e">
        <f t="shared" si="80"/>
        <v>#VALUE!</v>
      </c>
      <c r="AD144" s="107" t="e">
        <f t="shared" si="81"/>
        <v>#VALUE!</v>
      </c>
      <c r="AE144" s="107" t="str">
        <f>IF(O144=1,(AC144*(AA144-AB144))*'Säännöt ja ohjeet'!$B$55+AD144,"")</f>
        <v/>
      </c>
      <c r="AF144" s="108" t="e">
        <f t="shared" si="82"/>
        <v>#NAME?</v>
      </c>
      <c r="AG144" s="108" t="e">
        <f t="shared" si="83"/>
        <v>#NAME?</v>
      </c>
      <c r="AH144" s="81" t="str">
        <f t="shared" ref="AH144:AH180" si="85">if(and(D144&gt;0,Q144&gt;P144),"virhe!"," ")</f>
        <v xml:space="preserve"> </v>
      </c>
      <c r="AI144" s="81"/>
      <c r="AJ144" s="98">
        <f t="shared" si="61"/>
        <v>1065.79822146027</v>
      </c>
      <c r="AK144" s="98">
        <f t="shared" si="61"/>
        <v>1755.9610083902357</v>
      </c>
      <c r="AL144" s="98">
        <f t="shared" si="61"/>
        <v>2393.1216561351093</v>
      </c>
      <c r="AM144" s="98">
        <f t="shared" si="61"/>
        <v>1473.1792572324061</v>
      </c>
      <c r="AN144" s="98">
        <f t="shared" si="61"/>
        <v>1488.9310229900893</v>
      </c>
      <c r="AO144" s="98">
        <f t="shared" si="61"/>
        <v>1448.0113474956343</v>
      </c>
      <c r="AP144" s="98">
        <f t="shared" si="61"/>
        <v>2249.8426729881276</v>
      </c>
      <c r="AQ144" s="98">
        <f t="shared" si="61"/>
        <v>1617.1833443716</v>
      </c>
      <c r="AR144" s="98">
        <f t="shared" si="61"/>
        <v>907.61626695294342</v>
      </c>
      <c r="AS144" s="98">
        <f t="shared" si="61"/>
        <v>2140.6280191560977</v>
      </c>
      <c r="AT144" s="98">
        <f t="shared" si="61"/>
        <v>1917.7544818345082</v>
      </c>
      <c r="AU144" s="98">
        <f t="shared" si="61"/>
        <v>2299.1812814105997</v>
      </c>
      <c r="AV144" s="98">
        <f t="shared" si="61"/>
        <v>2254.1978860921427</v>
      </c>
      <c r="AW144" s="98">
        <f t="shared" si="61"/>
        <v>1898.6024527962998</v>
      </c>
      <c r="AX144" s="98">
        <f t="shared" si="61"/>
        <v>958.70573954646864</v>
      </c>
      <c r="AY144" s="98">
        <f t="shared" si="61"/>
        <v>2287.3116246887657</v>
      </c>
      <c r="AZ144" s="98">
        <f t="shared" si="61"/>
        <v>1355.1012206000657</v>
      </c>
      <c r="BA144" s="98">
        <f t="shared" si="61"/>
        <v>2326.2729048601645</v>
      </c>
      <c r="BB144" s="98">
        <f t="shared" si="61"/>
        <v>2163.9471202509658</v>
      </c>
      <c r="BC144" s="98">
        <f t="shared" si="61"/>
        <v>722.04551071488447</v>
      </c>
      <c r="BD144" s="98" t="e">
        <f t="shared" si="61"/>
        <v>#N/A</v>
      </c>
      <c r="BE144" s="98" t="e">
        <f t="shared" si="61"/>
        <v>#N/A</v>
      </c>
      <c r="BF144" s="98" t="e">
        <f t="shared" si="61"/>
        <v>#N/A</v>
      </c>
      <c r="BG144" s="98" t="e">
        <f t="shared" si="61"/>
        <v>#N/A</v>
      </c>
      <c r="BH144" s="98" t="e">
        <f t="shared" si="61"/>
        <v>#N/A</v>
      </c>
      <c r="BI144" s="98" t="e">
        <f t="shared" si="61"/>
        <v>#N/A</v>
      </c>
      <c r="BJ144" s="99">
        <f t="shared" si="64"/>
        <v>1736.1696519983689</v>
      </c>
    </row>
    <row r="145">
      <c r="A145" s="27"/>
      <c r="B145" s="109"/>
      <c r="C145" s="110"/>
      <c r="D145" s="110"/>
      <c r="E145" s="110"/>
      <c r="F145" s="110"/>
      <c r="G145" s="114"/>
      <c r="H145" s="103"/>
      <c r="I145" s="103" t="b">
        <f t="shared" si="65"/>
        <v>0</v>
      </c>
      <c r="J145" s="103" t="b">
        <f>IF(IFERROR(MATCH(B145,'Osallistujat ja seuranta'!$C$4:$C$23,0),0)&gt;0,TRUE,FALSE)</f>
        <v>0</v>
      </c>
      <c r="K145" s="103" t="b">
        <f>IF(IFERROR(MATCH(C145,'Osallistujat ja seuranta'!$C$4:$C$23,0),0)&gt;0,TRUE,FALSE)</f>
        <v>0</v>
      </c>
      <c r="L145" s="103" t="b">
        <f t="shared" si="66"/>
        <v>0</v>
      </c>
      <c r="M145" s="103" t="b">
        <f t="shared" si="67"/>
        <v>1</v>
      </c>
      <c r="N145" s="103" t="b">
        <f t="shared" si="68"/>
        <v>0</v>
      </c>
      <c r="O145" s="104" t="str">
        <f t="shared" si="69"/>
        <v/>
      </c>
      <c r="P145" s="105" t="str">
        <f t="shared" si="62"/>
        <v/>
      </c>
      <c r="Q145" s="105" t="str">
        <f t="shared" si="63"/>
        <v/>
      </c>
      <c r="R145" s="105" t="str">
        <f t="shared" si="70"/>
        <v/>
      </c>
      <c r="S145" s="104" t="str">
        <f t="shared" si="71"/>
        <v/>
      </c>
      <c r="T145" s="104">
        <f t="shared" si="72"/>
        <v>1</v>
      </c>
      <c r="U145" s="104" t="e">
        <f t="shared" si="73"/>
        <v>#VALUE!</v>
      </c>
      <c r="V145" s="104" t="e">
        <f t="shared" si="74"/>
        <v>#VALUE!</v>
      </c>
      <c r="W145" s="106" t="str">
        <f t="shared" si="75"/>
        <v/>
      </c>
      <c r="X145" s="107" t="e">
        <f t="shared" si="76"/>
        <v>#VALUE!</v>
      </c>
      <c r="Y145" s="107" t="e">
        <f t="shared" si="77"/>
        <v>#VALUE!</v>
      </c>
      <c r="Z145" s="107" t="str">
        <f>IF(O145=1,(X145*(T145-W145))*'Säännöt ja ohjeet'!$B$55+Y145,"")</f>
        <v/>
      </c>
      <c r="AA145" s="107">
        <f t="shared" si="78"/>
        <v>0</v>
      </c>
      <c r="AB145" s="107" t="e">
        <f t="shared" si="79"/>
        <v>#VALUE!</v>
      </c>
      <c r="AC145" s="107" t="e">
        <f t="shared" si="80"/>
        <v>#VALUE!</v>
      </c>
      <c r="AD145" s="107" t="e">
        <f t="shared" si="81"/>
        <v>#VALUE!</v>
      </c>
      <c r="AE145" s="107" t="str">
        <f>IF(O145=1,(AC145*(AA145-AB145))*'Säännöt ja ohjeet'!$B$55+AD145,"")</f>
        <v/>
      </c>
      <c r="AF145" s="108" t="e">
        <f t="shared" si="82"/>
        <v>#NAME?</v>
      </c>
      <c r="AG145" s="108" t="e">
        <f t="shared" si="83"/>
        <v>#NAME?</v>
      </c>
      <c r="AH145" s="81" t="str">
        <f t="shared" si="85"/>
        <v xml:space="preserve"> </v>
      </c>
      <c r="AI145" s="81"/>
      <c r="AJ145" s="98">
        <f t="shared" si="61"/>
        <v>1065.79822146027</v>
      </c>
      <c r="AK145" s="98">
        <f t="shared" si="61"/>
        <v>1755.9610083902357</v>
      </c>
      <c r="AL145" s="98">
        <f t="shared" si="61"/>
        <v>2393.1216561351093</v>
      </c>
      <c r="AM145" s="98">
        <f t="shared" si="61"/>
        <v>1473.1792572324061</v>
      </c>
      <c r="AN145" s="98">
        <f t="shared" si="61"/>
        <v>1488.9310229900893</v>
      </c>
      <c r="AO145" s="98">
        <f t="shared" si="61"/>
        <v>1448.0113474956343</v>
      </c>
      <c r="AP145" s="98">
        <f t="shared" si="61"/>
        <v>2249.8426729881276</v>
      </c>
      <c r="AQ145" s="98">
        <f t="shared" si="61"/>
        <v>1617.1833443716</v>
      </c>
      <c r="AR145" s="98">
        <f t="shared" si="61"/>
        <v>907.61626695294342</v>
      </c>
      <c r="AS145" s="98">
        <f t="shared" si="61"/>
        <v>2140.6280191560977</v>
      </c>
      <c r="AT145" s="98">
        <f t="shared" si="61"/>
        <v>1917.7544818345082</v>
      </c>
      <c r="AU145" s="98">
        <f t="shared" si="61"/>
        <v>2299.1812814105997</v>
      </c>
      <c r="AV145" s="98">
        <f t="shared" si="61"/>
        <v>2254.1978860921427</v>
      </c>
      <c r="AW145" s="98">
        <f t="shared" si="61"/>
        <v>1898.6024527962998</v>
      </c>
      <c r="AX145" s="98">
        <f t="shared" si="61"/>
        <v>958.70573954646864</v>
      </c>
      <c r="AY145" s="98">
        <f t="shared" si="61"/>
        <v>2287.3116246887657</v>
      </c>
      <c r="AZ145" s="98">
        <f t="shared" si="61"/>
        <v>1355.1012206000657</v>
      </c>
      <c r="BA145" s="98">
        <f t="shared" si="61"/>
        <v>2326.2729048601645</v>
      </c>
      <c r="BB145" s="98">
        <f t="shared" si="61"/>
        <v>2163.9471202509658</v>
      </c>
      <c r="BC145" s="98">
        <f t="shared" si="61"/>
        <v>722.04551071488447</v>
      </c>
      <c r="BD145" s="98" t="e">
        <f t="shared" si="61"/>
        <v>#N/A</v>
      </c>
      <c r="BE145" s="98" t="e">
        <f t="shared" si="61"/>
        <v>#N/A</v>
      </c>
      <c r="BF145" s="98" t="e">
        <f t="shared" si="61"/>
        <v>#N/A</v>
      </c>
      <c r="BG145" s="98" t="e">
        <f t="shared" si="61"/>
        <v>#N/A</v>
      </c>
      <c r="BH145" s="98" t="e">
        <f t="shared" si="61"/>
        <v>#N/A</v>
      </c>
      <c r="BI145" s="98" t="e">
        <f t="shared" si="61"/>
        <v>#N/A</v>
      </c>
      <c r="BJ145" s="99">
        <f t="shared" si="64"/>
        <v>1736.1696519983689</v>
      </c>
    </row>
    <row r="146">
      <c r="A146" s="27"/>
      <c r="B146" s="109"/>
      <c r="C146" s="110"/>
      <c r="D146" s="110"/>
      <c r="E146" s="110"/>
      <c r="F146" s="110"/>
      <c r="G146" s="114"/>
      <c r="H146" s="103"/>
      <c r="I146" s="103" t="b">
        <f t="shared" si="65"/>
        <v>0</v>
      </c>
      <c r="J146" s="103" t="b">
        <f>IF(IFERROR(MATCH(B146,'Osallistujat ja seuranta'!$C$4:$C$23,0),0)&gt;0,TRUE,FALSE)</f>
        <v>0</v>
      </c>
      <c r="K146" s="103" t="b">
        <f>IF(IFERROR(MATCH(C146,'Osallistujat ja seuranta'!$C$4:$C$23,0),0)&gt;0,TRUE,FALSE)</f>
        <v>0</v>
      </c>
      <c r="L146" s="103" t="b">
        <f t="shared" si="66"/>
        <v>0</v>
      </c>
      <c r="M146" s="103" t="b">
        <f t="shared" si="67"/>
        <v>1</v>
      </c>
      <c r="N146" s="103" t="b">
        <f t="shared" si="68"/>
        <v>0</v>
      </c>
      <c r="O146" s="104" t="str">
        <f t="shared" si="69"/>
        <v/>
      </c>
      <c r="P146" s="105" t="str">
        <f t="shared" si="62"/>
        <v/>
      </c>
      <c r="Q146" s="105" t="str">
        <f t="shared" si="63"/>
        <v/>
      </c>
      <c r="R146" s="105" t="str">
        <f t="shared" si="70"/>
        <v/>
      </c>
      <c r="S146" s="104" t="str">
        <f t="shared" si="71"/>
        <v/>
      </c>
      <c r="T146" s="104">
        <f t="shared" si="72"/>
        <v>1</v>
      </c>
      <c r="U146" s="104" t="e">
        <f t="shared" si="73"/>
        <v>#VALUE!</v>
      </c>
      <c r="V146" s="104" t="e">
        <f t="shared" si="74"/>
        <v>#VALUE!</v>
      </c>
      <c r="W146" s="106" t="str">
        <f t="shared" si="75"/>
        <v/>
      </c>
      <c r="X146" s="107" t="e">
        <f t="shared" si="76"/>
        <v>#VALUE!</v>
      </c>
      <c r="Y146" s="107" t="e">
        <f t="shared" si="77"/>
        <v>#VALUE!</v>
      </c>
      <c r="Z146" s="107" t="str">
        <f>IF(O146=1,(X146*(T146-W146))*'Säännöt ja ohjeet'!$B$55+Y146,"")</f>
        <v/>
      </c>
      <c r="AA146" s="107">
        <f t="shared" si="78"/>
        <v>0</v>
      </c>
      <c r="AB146" s="107" t="e">
        <f t="shared" si="79"/>
        <v>#VALUE!</v>
      </c>
      <c r="AC146" s="107" t="e">
        <f t="shared" si="80"/>
        <v>#VALUE!</v>
      </c>
      <c r="AD146" s="107" t="e">
        <f t="shared" si="81"/>
        <v>#VALUE!</v>
      </c>
      <c r="AE146" s="107" t="str">
        <f>IF(O146=1,(AC146*(AA146-AB146))*'Säännöt ja ohjeet'!$B$55+AD146,"")</f>
        <v/>
      </c>
      <c r="AF146" s="108" t="e">
        <f t="shared" si="82"/>
        <v>#NAME?</v>
      </c>
      <c r="AG146" s="108" t="e">
        <f t="shared" si="83"/>
        <v>#NAME?</v>
      </c>
      <c r="AH146" s="81" t="str">
        <f t="shared" si="85"/>
        <v xml:space="preserve"> </v>
      </c>
      <c r="AI146" s="81"/>
      <c r="AJ146" s="98">
        <f t="shared" si="61"/>
        <v>1065.79822146027</v>
      </c>
      <c r="AK146" s="98">
        <f t="shared" si="61"/>
        <v>1755.9610083902357</v>
      </c>
      <c r="AL146" s="98">
        <f t="shared" si="61"/>
        <v>2393.1216561351093</v>
      </c>
      <c r="AM146" s="98">
        <f t="shared" si="61"/>
        <v>1473.1792572324061</v>
      </c>
      <c r="AN146" s="98">
        <f t="shared" si="61"/>
        <v>1488.9310229900893</v>
      </c>
      <c r="AO146" s="98">
        <f t="shared" si="61"/>
        <v>1448.0113474956343</v>
      </c>
      <c r="AP146" s="98">
        <f t="shared" si="61"/>
        <v>2249.8426729881276</v>
      </c>
      <c r="AQ146" s="98">
        <f t="shared" si="61"/>
        <v>1617.1833443716</v>
      </c>
      <c r="AR146" s="98">
        <f t="shared" si="61"/>
        <v>907.61626695294342</v>
      </c>
      <c r="AS146" s="98">
        <f t="shared" si="61"/>
        <v>2140.6280191560977</v>
      </c>
      <c r="AT146" s="98">
        <f t="shared" si="61"/>
        <v>1917.7544818345082</v>
      </c>
      <c r="AU146" s="98">
        <f t="shared" si="61"/>
        <v>2299.1812814105997</v>
      </c>
      <c r="AV146" s="98">
        <f t="shared" si="61"/>
        <v>2254.1978860921427</v>
      </c>
      <c r="AW146" s="98">
        <f t="shared" si="61"/>
        <v>1898.6024527962998</v>
      </c>
      <c r="AX146" s="98">
        <f t="shared" si="61"/>
        <v>958.70573954646864</v>
      </c>
      <c r="AY146" s="98">
        <f t="shared" si="61"/>
        <v>2287.3116246887657</v>
      </c>
      <c r="AZ146" s="98">
        <f t="shared" si="61"/>
        <v>1355.1012206000657</v>
      </c>
      <c r="BA146" s="98">
        <f t="shared" si="61"/>
        <v>2326.2729048601645</v>
      </c>
      <c r="BB146" s="98">
        <f t="shared" si="61"/>
        <v>2163.9471202509658</v>
      </c>
      <c r="BC146" s="98">
        <f t="shared" si="61"/>
        <v>722.04551071488447</v>
      </c>
      <c r="BD146" s="98" t="e">
        <f t="shared" si="61"/>
        <v>#N/A</v>
      </c>
      <c r="BE146" s="98" t="e">
        <f t="shared" si="61"/>
        <v>#N/A</v>
      </c>
      <c r="BF146" s="98" t="e">
        <f t="shared" si="61"/>
        <v>#N/A</v>
      </c>
      <c r="BG146" s="98" t="e">
        <f t="shared" si="61"/>
        <v>#N/A</v>
      </c>
      <c r="BH146" s="98" t="e">
        <f t="shared" si="61"/>
        <v>#N/A</v>
      </c>
      <c r="BI146" s="98" t="e">
        <f t="shared" si="61"/>
        <v>#N/A</v>
      </c>
      <c r="BJ146" s="99">
        <f t="shared" si="64"/>
        <v>1736.1696519983689</v>
      </c>
    </row>
    <row r="147">
      <c r="A147" s="27"/>
      <c r="B147" s="109"/>
      <c r="C147" s="110"/>
      <c r="D147" s="110"/>
      <c r="E147" s="110"/>
      <c r="F147" s="110"/>
      <c r="G147" s="114"/>
      <c r="H147" s="103"/>
      <c r="I147" s="103" t="b">
        <f t="shared" si="65"/>
        <v>0</v>
      </c>
      <c r="J147" s="103" t="b">
        <f>IF(IFERROR(MATCH(B147,'Osallistujat ja seuranta'!$C$4:$C$23,0),0)&gt;0,TRUE,FALSE)</f>
        <v>0</v>
      </c>
      <c r="K147" s="103" t="b">
        <f>IF(IFERROR(MATCH(C147,'Osallistujat ja seuranta'!$C$4:$C$23,0),0)&gt;0,TRUE,FALSE)</f>
        <v>0</v>
      </c>
      <c r="L147" s="103" t="b">
        <f t="shared" si="66"/>
        <v>0</v>
      </c>
      <c r="M147" s="103" t="b">
        <f t="shared" si="67"/>
        <v>1</v>
      </c>
      <c r="N147" s="103" t="b">
        <f t="shared" si="68"/>
        <v>0</v>
      </c>
      <c r="O147" s="104" t="str">
        <f t="shared" si="69"/>
        <v/>
      </c>
      <c r="P147" s="105" t="str">
        <f t="shared" si="62"/>
        <v/>
      </c>
      <c r="Q147" s="105" t="str">
        <f t="shared" si="63"/>
        <v/>
      </c>
      <c r="R147" s="105" t="str">
        <f t="shared" si="70"/>
        <v/>
      </c>
      <c r="S147" s="104" t="str">
        <f t="shared" si="71"/>
        <v/>
      </c>
      <c r="T147" s="104">
        <f t="shared" si="72"/>
        <v>1</v>
      </c>
      <c r="U147" s="104" t="e">
        <f t="shared" si="73"/>
        <v>#VALUE!</v>
      </c>
      <c r="V147" s="104" t="e">
        <f t="shared" si="74"/>
        <v>#VALUE!</v>
      </c>
      <c r="W147" s="106" t="str">
        <f t="shared" si="75"/>
        <v/>
      </c>
      <c r="X147" s="107" t="e">
        <f t="shared" si="76"/>
        <v>#VALUE!</v>
      </c>
      <c r="Y147" s="107" t="e">
        <f t="shared" si="77"/>
        <v>#VALUE!</v>
      </c>
      <c r="Z147" s="107" t="str">
        <f>IF(O147=1,(X147*(T147-W147))*'Säännöt ja ohjeet'!$B$55+Y147,"")</f>
        <v/>
      </c>
      <c r="AA147" s="107">
        <f t="shared" si="78"/>
        <v>0</v>
      </c>
      <c r="AB147" s="107" t="e">
        <f t="shared" si="79"/>
        <v>#VALUE!</v>
      </c>
      <c r="AC147" s="107" t="e">
        <f t="shared" si="80"/>
        <v>#VALUE!</v>
      </c>
      <c r="AD147" s="107" t="e">
        <f t="shared" si="81"/>
        <v>#VALUE!</v>
      </c>
      <c r="AE147" s="107" t="str">
        <f>IF(O147=1,(AC147*(AA147-AB147))*'Säännöt ja ohjeet'!$B$55+AD147,"")</f>
        <v/>
      </c>
      <c r="AF147" s="108" t="e">
        <f t="shared" si="82"/>
        <v>#NAME?</v>
      </c>
      <c r="AG147" s="108" t="e">
        <f t="shared" si="83"/>
        <v>#NAME?</v>
      </c>
      <c r="AH147" s="81" t="str">
        <f t="shared" si="85"/>
        <v xml:space="preserve"> </v>
      </c>
      <c r="AI147" s="81"/>
      <c r="AJ147" s="98">
        <f t="shared" si="61"/>
        <v>1065.79822146027</v>
      </c>
      <c r="AK147" s="98">
        <f t="shared" si="61"/>
        <v>1755.9610083902357</v>
      </c>
      <c r="AL147" s="98">
        <f t="shared" si="61"/>
        <v>2393.1216561351093</v>
      </c>
      <c r="AM147" s="98">
        <f t="shared" si="61"/>
        <v>1473.1792572324061</v>
      </c>
      <c r="AN147" s="98">
        <f t="shared" si="61"/>
        <v>1488.9310229900893</v>
      </c>
      <c r="AO147" s="98">
        <f t="shared" si="61"/>
        <v>1448.0113474956343</v>
      </c>
      <c r="AP147" s="98">
        <f t="shared" si="61"/>
        <v>2249.8426729881276</v>
      </c>
      <c r="AQ147" s="98">
        <f t="shared" si="61"/>
        <v>1617.1833443716</v>
      </c>
      <c r="AR147" s="98">
        <f t="shared" si="61"/>
        <v>907.61626695294342</v>
      </c>
      <c r="AS147" s="98">
        <f t="shared" si="61"/>
        <v>2140.6280191560977</v>
      </c>
      <c r="AT147" s="98">
        <f t="shared" si="61"/>
        <v>1917.7544818345082</v>
      </c>
      <c r="AU147" s="98">
        <f t="shared" si="61"/>
        <v>2299.1812814105997</v>
      </c>
      <c r="AV147" s="98">
        <f t="shared" si="61"/>
        <v>2254.1978860921427</v>
      </c>
      <c r="AW147" s="98">
        <f t="shared" si="61"/>
        <v>1898.6024527962998</v>
      </c>
      <c r="AX147" s="98">
        <f t="shared" si="61"/>
        <v>958.70573954646864</v>
      </c>
      <c r="AY147" s="98">
        <f t="shared" si="61"/>
        <v>2287.3116246887657</v>
      </c>
      <c r="AZ147" s="98">
        <f t="shared" si="61"/>
        <v>1355.1012206000657</v>
      </c>
      <c r="BA147" s="98">
        <f t="shared" si="61"/>
        <v>2326.2729048601645</v>
      </c>
      <c r="BB147" s="98">
        <f t="shared" si="61"/>
        <v>2163.9471202509658</v>
      </c>
      <c r="BC147" s="98">
        <f t="shared" si="61"/>
        <v>722.04551071488447</v>
      </c>
      <c r="BD147" s="98" t="e">
        <f t="shared" si="61"/>
        <v>#N/A</v>
      </c>
      <c r="BE147" s="98" t="e">
        <f t="shared" si="61"/>
        <v>#N/A</v>
      </c>
      <c r="BF147" s="98" t="e">
        <f t="shared" si="61"/>
        <v>#N/A</v>
      </c>
      <c r="BG147" s="98" t="e">
        <f t="shared" si="61"/>
        <v>#N/A</v>
      </c>
      <c r="BH147" s="98" t="e">
        <f t="shared" si="61"/>
        <v>#N/A</v>
      </c>
      <c r="BI147" s="98" t="e">
        <f t="shared" si="61"/>
        <v>#N/A</v>
      </c>
      <c r="BJ147" s="99">
        <f t="shared" si="64"/>
        <v>1736.1696519983689</v>
      </c>
    </row>
    <row r="148">
      <c r="A148" s="27"/>
      <c r="B148" s="109"/>
      <c r="C148" s="110"/>
      <c r="D148" s="110"/>
      <c r="E148" s="110"/>
      <c r="F148" s="110"/>
      <c r="G148" s="114"/>
      <c r="H148" s="103"/>
      <c r="I148" s="103" t="b">
        <f t="shared" si="65"/>
        <v>0</v>
      </c>
      <c r="J148" s="103" t="b">
        <f>IF(IFERROR(MATCH(B148,'Osallistujat ja seuranta'!$C$4:$C$23,0),0)&gt;0,TRUE,FALSE)</f>
        <v>0</v>
      </c>
      <c r="K148" s="103" t="b">
        <f>IF(IFERROR(MATCH(C148,'Osallistujat ja seuranta'!$C$4:$C$23,0),0)&gt;0,TRUE,FALSE)</f>
        <v>0</v>
      </c>
      <c r="L148" s="103" t="b">
        <f t="shared" si="66"/>
        <v>0</v>
      </c>
      <c r="M148" s="103" t="b">
        <f t="shared" si="67"/>
        <v>1</v>
      </c>
      <c r="N148" s="103" t="b">
        <f t="shared" si="68"/>
        <v>0</v>
      </c>
      <c r="O148" s="104" t="str">
        <f t="shared" si="69"/>
        <v/>
      </c>
      <c r="P148" s="105" t="str">
        <f t="shared" si="62"/>
        <v/>
      </c>
      <c r="Q148" s="105" t="str">
        <f t="shared" si="63"/>
        <v/>
      </c>
      <c r="R148" s="105" t="str">
        <f t="shared" si="70"/>
        <v/>
      </c>
      <c r="S148" s="104" t="str">
        <f t="shared" si="71"/>
        <v/>
      </c>
      <c r="T148" s="104">
        <f t="shared" si="72"/>
        <v>1</v>
      </c>
      <c r="U148" s="104" t="e">
        <f t="shared" si="73"/>
        <v>#VALUE!</v>
      </c>
      <c r="V148" s="104" t="e">
        <f t="shared" si="74"/>
        <v>#VALUE!</v>
      </c>
      <c r="W148" s="106" t="str">
        <f t="shared" si="75"/>
        <v/>
      </c>
      <c r="X148" s="107" t="e">
        <f t="shared" si="76"/>
        <v>#VALUE!</v>
      </c>
      <c r="Y148" s="107" t="e">
        <f t="shared" si="77"/>
        <v>#VALUE!</v>
      </c>
      <c r="Z148" s="107" t="str">
        <f>IF(O148=1,(X148*(T148-W148))*'Säännöt ja ohjeet'!$B$55+Y148,"")</f>
        <v/>
      </c>
      <c r="AA148" s="107">
        <f t="shared" si="78"/>
        <v>0</v>
      </c>
      <c r="AB148" s="107" t="e">
        <f t="shared" si="79"/>
        <v>#VALUE!</v>
      </c>
      <c r="AC148" s="107" t="e">
        <f t="shared" si="80"/>
        <v>#VALUE!</v>
      </c>
      <c r="AD148" s="107" t="e">
        <f t="shared" si="81"/>
        <v>#VALUE!</v>
      </c>
      <c r="AE148" s="107" t="str">
        <f>IF(O148=1,(AC148*(AA148-AB148))*'Säännöt ja ohjeet'!$B$55+AD148,"")</f>
        <v/>
      </c>
      <c r="AF148" s="108" t="e">
        <f t="shared" si="82"/>
        <v>#NAME?</v>
      </c>
      <c r="AG148" s="108" t="e">
        <f t="shared" si="83"/>
        <v>#NAME?</v>
      </c>
      <c r="AH148" s="81" t="str">
        <f t="shared" si="85"/>
        <v xml:space="preserve"> </v>
      </c>
      <c r="AI148" s="81"/>
      <c r="AJ148" s="98">
        <f t="shared" si="61"/>
        <v>1065.79822146027</v>
      </c>
      <c r="AK148" s="98">
        <f t="shared" si="61"/>
        <v>1755.9610083902357</v>
      </c>
      <c r="AL148" s="98">
        <f t="shared" si="61"/>
        <v>2393.1216561351093</v>
      </c>
      <c r="AM148" s="98">
        <f t="shared" si="61"/>
        <v>1473.1792572324061</v>
      </c>
      <c r="AN148" s="98">
        <f t="shared" si="61"/>
        <v>1488.9310229900893</v>
      </c>
      <c r="AO148" s="98">
        <f t="shared" si="61"/>
        <v>1448.0113474956343</v>
      </c>
      <c r="AP148" s="98">
        <f t="shared" si="61"/>
        <v>2249.8426729881276</v>
      </c>
      <c r="AQ148" s="98">
        <f t="shared" si="61"/>
        <v>1617.1833443716</v>
      </c>
      <c r="AR148" s="98">
        <f t="shared" si="61"/>
        <v>907.61626695294342</v>
      </c>
      <c r="AS148" s="98">
        <f t="shared" si="61"/>
        <v>2140.6280191560977</v>
      </c>
      <c r="AT148" s="98">
        <f t="shared" si="61"/>
        <v>1917.7544818345082</v>
      </c>
      <c r="AU148" s="98">
        <f t="shared" si="61"/>
        <v>2299.1812814105997</v>
      </c>
      <c r="AV148" s="98">
        <f t="shared" si="61"/>
        <v>2254.1978860921427</v>
      </c>
      <c r="AW148" s="98">
        <f t="shared" si="61"/>
        <v>1898.6024527962998</v>
      </c>
      <c r="AX148" s="98">
        <f t="shared" si="61"/>
        <v>958.70573954646864</v>
      </c>
      <c r="AY148" s="98">
        <f t="shared" si="61"/>
        <v>2287.3116246887657</v>
      </c>
      <c r="AZ148" s="98">
        <f t="shared" si="61"/>
        <v>1355.1012206000657</v>
      </c>
      <c r="BA148" s="98">
        <f t="shared" si="61"/>
        <v>2326.2729048601645</v>
      </c>
      <c r="BB148" s="98">
        <f t="shared" si="61"/>
        <v>2163.9471202509658</v>
      </c>
      <c r="BC148" s="98">
        <f t="shared" si="61"/>
        <v>722.04551071488447</v>
      </c>
      <c r="BD148" s="98" t="e">
        <f t="shared" si="61"/>
        <v>#N/A</v>
      </c>
      <c r="BE148" s="98" t="e">
        <f t="shared" si="61"/>
        <v>#N/A</v>
      </c>
      <c r="BF148" s="98" t="e">
        <f t="shared" si="61"/>
        <v>#N/A</v>
      </c>
      <c r="BG148" s="98" t="e">
        <f t="shared" si="61"/>
        <v>#N/A</v>
      </c>
      <c r="BH148" s="98" t="e">
        <f t="shared" si="61"/>
        <v>#N/A</v>
      </c>
      <c r="BI148" s="98" t="e">
        <f t="shared" si="61"/>
        <v>#N/A</v>
      </c>
      <c r="BJ148" s="99">
        <f t="shared" si="64"/>
        <v>1736.1696519983689</v>
      </c>
    </row>
    <row r="149">
      <c r="A149" s="27"/>
      <c r="B149" s="109"/>
      <c r="C149" s="110"/>
      <c r="D149" s="110"/>
      <c r="E149" s="110"/>
      <c r="F149" s="110"/>
      <c r="G149" s="114"/>
      <c r="H149" s="103"/>
      <c r="I149" s="103" t="b">
        <f t="shared" si="65"/>
        <v>0</v>
      </c>
      <c r="J149" s="103" t="b">
        <f>IF(IFERROR(MATCH(B149,'Osallistujat ja seuranta'!$C$4:$C$23,0),0)&gt;0,TRUE,FALSE)</f>
        <v>0</v>
      </c>
      <c r="K149" s="103" t="b">
        <f>IF(IFERROR(MATCH(C149,'Osallistujat ja seuranta'!$C$4:$C$23,0),0)&gt;0,TRUE,FALSE)</f>
        <v>0</v>
      </c>
      <c r="L149" s="103" t="b">
        <f t="shared" si="66"/>
        <v>0</v>
      </c>
      <c r="M149" s="103" t="b">
        <f t="shared" si="67"/>
        <v>1</v>
      </c>
      <c r="N149" s="103" t="b">
        <f t="shared" si="68"/>
        <v>0</v>
      </c>
      <c r="O149" s="104" t="str">
        <f t="shared" si="69"/>
        <v/>
      </c>
      <c r="P149" s="105" t="str">
        <f t="shared" si="62"/>
        <v/>
      </c>
      <c r="Q149" s="105" t="str">
        <f t="shared" si="63"/>
        <v/>
      </c>
      <c r="R149" s="105" t="str">
        <f t="shared" si="70"/>
        <v/>
      </c>
      <c r="S149" s="104" t="str">
        <f t="shared" si="71"/>
        <v/>
      </c>
      <c r="T149" s="104">
        <f t="shared" si="72"/>
        <v>1</v>
      </c>
      <c r="U149" s="104" t="e">
        <f t="shared" si="73"/>
        <v>#VALUE!</v>
      </c>
      <c r="V149" s="104" t="e">
        <f t="shared" si="74"/>
        <v>#VALUE!</v>
      </c>
      <c r="W149" s="106" t="str">
        <f t="shared" si="75"/>
        <v/>
      </c>
      <c r="X149" s="107" t="e">
        <f t="shared" si="76"/>
        <v>#VALUE!</v>
      </c>
      <c r="Y149" s="107" t="e">
        <f t="shared" si="77"/>
        <v>#VALUE!</v>
      </c>
      <c r="Z149" s="107" t="str">
        <f>IF(O149=1,(X149*(T149-W149))*'Säännöt ja ohjeet'!$B$55+Y149,"")</f>
        <v/>
      </c>
      <c r="AA149" s="107">
        <f t="shared" si="78"/>
        <v>0</v>
      </c>
      <c r="AB149" s="107" t="e">
        <f t="shared" si="79"/>
        <v>#VALUE!</v>
      </c>
      <c r="AC149" s="107" t="e">
        <f t="shared" si="80"/>
        <v>#VALUE!</v>
      </c>
      <c r="AD149" s="107" t="e">
        <f t="shared" si="81"/>
        <v>#VALUE!</v>
      </c>
      <c r="AE149" s="107" t="str">
        <f>IF(O149=1,(AC149*(AA149-AB149))*'Säännöt ja ohjeet'!$B$55+AD149,"")</f>
        <v/>
      </c>
      <c r="AF149" s="108" t="e">
        <f t="shared" si="82"/>
        <v>#NAME?</v>
      </c>
      <c r="AG149" s="108" t="e">
        <f t="shared" si="83"/>
        <v>#NAME?</v>
      </c>
      <c r="AH149" s="81" t="str">
        <f t="shared" si="85"/>
        <v xml:space="preserve"> </v>
      </c>
      <c r="AI149" s="81"/>
      <c r="AJ149" s="98">
        <f t="shared" si="61"/>
        <v>1065.79822146027</v>
      </c>
      <c r="AK149" s="98">
        <f t="shared" si="61"/>
        <v>1755.9610083902357</v>
      </c>
      <c r="AL149" s="98">
        <f t="shared" si="61"/>
        <v>2393.1216561351093</v>
      </c>
      <c r="AM149" s="98">
        <f t="shared" si="61"/>
        <v>1473.1792572324061</v>
      </c>
      <c r="AN149" s="98">
        <f t="shared" si="61"/>
        <v>1488.9310229900893</v>
      </c>
      <c r="AO149" s="98">
        <f t="shared" si="61"/>
        <v>1448.0113474956343</v>
      </c>
      <c r="AP149" s="98">
        <f t="shared" si="61"/>
        <v>2249.8426729881276</v>
      </c>
      <c r="AQ149" s="98">
        <f t="shared" si="61"/>
        <v>1617.1833443716</v>
      </c>
      <c r="AR149" s="98">
        <f t="shared" si="61"/>
        <v>907.61626695294342</v>
      </c>
      <c r="AS149" s="98">
        <f t="shared" si="61"/>
        <v>2140.6280191560977</v>
      </c>
      <c r="AT149" s="98">
        <f t="shared" si="61"/>
        <v>1917.7544818345082</v>
      </c>
      <c r="AU149" s="98">
        <f t="shared" si="61"/>
        <v>2299.1812814105997</v>
      </c>
      <c r="AV149" s="98">
        <f t="shared" si="61"/>
        <v>2254.1978860921427</v>
      </c>
      <c r="AW149" s="98">
        <f t="shared" si="61"/>
        <v>1898.6024527962998</v>
      </c>
      <c r="AX149" s="98">
        <f t="shared" si="61"/>
        <v>958.70573954646864</v>
      </c>
      <c r="AY149" s="98">
        <f t="shared" si="61"/>
        <v>2287.3116246887657</v>
      </c>
      <c r="AZ149" s="98">
        <f t="shared" si="61"/>
        <v>1355.1012206000657</v>
      </c>
      <c r="BA149" s="98">
        <f t="shared" si="61"/>
        <v>2326.2729048601645</v>
      </c>
      <c r="BB149" s="98">
        <f t="shared" si="61"/>
        <v>2163.9471202509658</v>
      </c>
      <c r="BC149" s="98">
        <f t="shared" si="61"/>
        <v>722.04551071488447</v>
      </c>
      <c r="BD149" s="98" t="e">
        <f t="shared" si="61"/>
        <v>#N/A</v>
      </c>
      <c r="BE149" s="98" t="e">
        <f t="shared" si="61"/>
        <v>#N/A</v>
      </c>
      <c r="BF149" s="98" t="e">
        <f t="shared" si="61"/>
        <v>#N/A</v>
      </c>
      <c r="BG149" s="98" t="e">
        <f t="shared" si="61"/>
        <v>#N/A</v>
      </c>
      <c r="BH149" s="98" t="e">
        <f t="shared" si="61"/>
        <v>#N/A</v>
      </c>
      <c r="BI149" s="98" t="e">
        <f t="shared" si="61"/>
        <v>#N/A</v>
      </c>
      <c r="BJ149" s="99">
        <f t="shared" si="64"/>
        <v>1736.1696519983689</v>
      </c>
    </row>
    <row r="150">
      <c r="A150" s="27"/>
      <c r="B150" s="109"/>
      <c r="C150" s="110"/>
      <c r="D150" s="110"/>
      <c r="E150" s="110"/>
      <c r="F150" s="110"/>
      <c r="G150" s="114"/>
      <c r="H150" s="103"/>
      <c r="I150" s="103" t="b">
        <f t="shared" si="65"/>
        <v>0</v>
      </c>
      <c r="J150" s="103" t="b">
        <f>IF(IFERROR(MATCH(B150,'Osallistujat ja seuranta'!$C$4:$C$23,0),0)&gt;0,TRUE,FALSE)</f>
        <v>0</v>
      </c>
      <c r="K150" s="103" t="b">
        <f>IF(IFERROR(MATCH(C150,'Osallistujat ja seuranta'!$C$4:$C$23,0),0)&gt;0,TRUE,FALSE)</f>
        <v>0</v>
      </c>
      <c r="L150" s="103" t="b">
        <f t="shared" si="66"/>
        <v>0</v>
      </c>
      <c r="M150" s="103" t="b">
        <f t="shared" si="67"/>
        <v>1</v>
      </c>
      <c r="N150" s="103" t="b">
        <f t="shared" si="68"/>
        <v>0</v>
      </c>
      <c r="O150" s="104" t="str">
        <f t="shared" si="69"/>
        <v/>
      </c>
      <c r="P150" s="105" t="str">
        <f t="shared" si="62"/>
        <v/>
      </c>
      <c r="Q150" s="105" t="str">
        <f t="shared" si="63"/>
        <v/>
      </c>
      <c r="R150" s="105" t="str">
        <f t="shared" si="70"/>
        <v/>
      </c>
      <c r="S150" s="104" t="str">
        <f t="shared" si="71"/>
        <v/>
      </c>
      <c r="T150" s="104">
        <f t="shared" si="72"/>
        <v>1</v>
      </c>
      <c r="U150" s="104" t="e">
        <f t="shared" si="73"/>
        <v>#VALUE!</v>
      </c>
      <c r="V150" s="104" t="e">
        <f t="shared" si="74"/>
        <v>#VALUE!</v>
      </c>
      <c r="W150" s="106" t="str">
        <f t="shared" si="75"/>
        <v/>
      </c>
      <c r="X150" s="107" t="e">
        <f t="shared" si="76"/>
        <v>#VALUE!</v>
      </c>
      <c r="Y150" s="107" t="e">
        <f t="shared" si="77"/>
        <v>#VALUE!</v>
      </c>
      <c r="Z150" s="107" t="str">
        <f>IF(O150=1,(X150*(T150-W150))*'Säännöt ja ohjeet'!$B$55+Y150,"")</f>
        <v/>
      </c>
      <c r="AA150" s="107">
        <f t="shared" si="78"/>
        <v>0</v>
      </c>
      <c r="AB150" s="107" t="e">
        <f t="shared" si="79"/>
        <v>#VALUE!</v>
      </c>
      <c r="AC150" s="107" t="e">
        <f t="shared" si="80"/>
        <v>#VALUE!</v>
      </c>
      <c r="AD150" s="107" t="e">
        <f t="shared" si="81"/>
        <v>#VALUE!</v>
      </c>
      <c r="AE150" s="107" t="str">
        <f>IF(O150=1,(AC150*(AA150-AB150))*'Säännöt ja ohjeet'!$B$55+AD150,"")</f>
        <v/>
      </c>
      <c r="AF150" s="108" t="e">
        <f t="shared" si="82"/>
        <v>#NAME?</v>
      </c>
      <c r="AG150" s="108" t="e">
        <f t="shared" si="83"/>
        <v>#NAME?</v>
      </c>
      <c r="AH150" s="81" t="str">
        <f t="shared" si="85"/>
        <v xml:space="preserve"> </v>
      </c>
      <c r="AI150" s="81"/>
      <c r="AJ150" s="98">
        <f t="shared" si="61"/>
        <v>1065.79822146027</v>
      </c>
      <c r="AK150" s="98">
        <f t="shared" si="61"/>
        <v>1755.9610083902357</v>
      </c>
      <c r="AL150" s="98">
        <f t="shared" si="61"/>
        <v>2393.1216561351093</v>
      </c>
      <c r="AM150" s="98">
        <f t="shared" si="61"/>
        <v>1473.1792572324061</v>
      </c>
      <c r="AN150" s="98">
        <f t="shared" si="61"/>
        <v>1488.9310229900893</v>
      </c>
      <c r="AO150" s="98">
        <f t="shared" si="61"/>
        <v>1448.0113474956343</v>
      </c>
      <c r="AP150" s="98">
        <f t="shared" si="61"/>
        <v>2249.8426729881276</v>
      </c>
      <c r="AQ150" s="98">
        <f t="shared" si="61"/>
        <v>1617.1833443716</v>
      </c>
      <c r="AR150" s="98">
        <f t="shared" si="61"/>
        <v>907.61626695294342</v>
      </c>
      <c r="AS150" s="98">
        <f t="shared" si="61"/>
        <v>2140.6280191560977</v>
      </c>
      <c r="AT150" s="98">
        <f t="shared" si="61"/>
        <v>1917.7544818345082</v>
      </c>
      <c r="AU150" s="98">
        <f t="shared" si="61"/>
        <v>2299.1812814105997</v>
      </c>
      <c r="AV150" s="98">
        <f t="shared" si="61"/>
        <v>2254.1978860921427</v>
      </c>
      <c r="AW150" s="98">
        <f t="shared" si="61"/>
        <v>1898.6024527962998</v>
      </c>
      <c r="AX150" s="98">
        <f t="shared" si="61"/>
        <v>958.70573954646864</v>
      </c>
      <c r="AY150" s="98">
        <f t="shared" si="61"/>
        <v>2287.3116246887657</v>
      </c>
      <c r="AZ150" s="98">
        <f t="shared" si="61"/>
        <v>1355.1012206000657</v>
      </c>
      <c r="BA150" s="98">
        <f t="shared" si="61"/>
        <v>2326.2729048601645</v>
      </c>
      <c r="BB150" s="98">
        <f t="shared" si="61"/>
        <v>2163.9471202509658</v>
      </c>
      <c r="BC150" s="98">
        <f t="shared" si="61"/>
        <v>722.04551071488447</v>
      </c>
      <c r="BD150" s="98" t="e">
        <f t="shared" si="61"/>
        <v>#N/A</v>
      </c>
      <c r="BE150" s="98" t="e">
        <f t="shared" si="61"/>
        <v>#N/A</v>
      </c>
      <c r="BF150" s="98" t="e">
        <f t="shared" si="61"/>
        <v>#N/A</v>
      </c>
      <c r="BG150" s="98" t="e">
        <f t="shared" si="61"/>
        <v>#N/A</v>
      </c>
      <c r="BH150" s="98" t="e">
        <f t="shared" si="61"/>
        <v>#N/A</v>
      </c>
      <c r="BI150" s="98" t="e">
        <f t="shared" si="61"/>
        <v>#N/A</v>
      </c>
      <c r="BJ150" s="99">
        <f t="shared" si="64"/>
        <v>1736.1696519983689</v>
      </c>
    </row>
    <row r="151">
      <c r="A151" s="27"/>
      <c r="B151" s="109"/>
      <c r="C151" s="110"/>
      <c r="D151" s="110"/>
      <c r="E151" s="110"/>
      <c r="F151" s="110"/>
      <c r="G151" s="114"/>
      <c r="H151" s="103"/>
      <c r="I151" s="103" t="b">
        <f t="shared" si="65"/>
        <v>0</v>
      </c>
      <c r="J151" s="103" t="b">
        <f>IF(IFERROR(MATCH(B151,'Osallistujat ja seuranta'!$C$4:$C$23,0),0)&gt;0,TRUE,FALSE)</f>
        <v>0</v>
      </c>
      <c r="K151" s="103" t="b">
        <f>IF(IFERROR(MATCH(C151,'Osallistujat ja seuranta'!$C$4:$C$23,0),0)&gt;0,TRUE,FALSE)</f>
        <v>0</v>
      </c>
      <c r="L151" s="103" t="b">
        <f t="shared" si="66"/>
        <v>0</v>
      </c>
      <c r="M151" s="103" t="b">
        <f t="shared" si="67"/>
        <v>1</v>
      </c>
      <c r="N151" s="103" t="b">
        <f t="shared" si="68"/>
        <v>0</v>
      </c>
      <c r="O151" s="104" t="str">
        <f t="shared" si="69"/>
        <v/>
      </c>
      <c r="P151" s="105" t="str">
        <f t="shared" si="62"/>
        <v/>
      </c>
      <c r="Q151" s="105" t="str">
        <f t="shared" si="63"/>
        <v/>
      </c>
      <c r="R151" s="105" t="str">
        <f t="shared" si="70"/>
        <v/>
      </c>
      <c r="S151" s="104" t="str">
        <f t="shared" si="71"/>
        <v/>
      </c>
      <c r="T151" s="104">
        <f t="shared" si="72"/>
        <v>1</v>
      </c>
      <c r="U151" s="104" t="e">
        <f t="shared" si="73"/>
        <v>#VALUE!</v>
      </c>
      <c r="V151" s="104" t="e">
        <f t="shared" si="74"/>
        <v>#VALUE!</v>
      </c>
      <c r="W151" s="106" t="str">
        <f t="shared" si="75"/>
        <v/>
      </c>
      <c r="X151" s="107" t="e">
        <f t="shared" si="76"/>
        <v>#VALUE!</v>
      </c>
      <c r="Y151" s="107" t="e">
        <f t="shared" si="77"/>
        <v>#VALUE!</v>
      </c>
      <c r="Z151" s="107" t="str">
        <f>IF(O151=1,(X151*(T151-W151))*'Säännöt ja ohjeet'!$B$55+Y151,"")</f>
        <v/>
      </c>
      <c r="AA151" s="107">
        <f t="shared" si="78"/>
        <v>0</v>
      </c>
      <c r="AB151" s="107" t="e">
        <f t="shared" si="79"/>
        <v>#VALUE!</v>
      </c>
      <c r="AC151" s="107" t="e">
        <f t="shared" si="80"/>
        <v>#VALUE!</v>
      </c>
      <c r="AD151" s="107" t="e">
        <f t="shared" si="81"/>
        <v>#VALUE!</v>
      </c>
      <c r="AE151" s="107" t="str">
        <f>IF(O151=1,(AC151*(AA151-AB151))*'Säännöt ja ohjeet'!$B$55+AD151,"")</f>
        <v/>
      </c>
      <c r="AF151" s="108" t="e">
        <f t="shared" si="82"/>
        <v>#NAME?</v>
      </c>
      <c r="AG151" s="108" t="e">
        <f t="shared" si="83"/>
        <v>#NAME?</v>
      </c>
      <c r="AH151" s="81" t="str">
        <f t="shared" si="85"/>
        <v xml:space="preserve"> </v>
      </c>
      <c r="AI151" s="81"/>
      <c r="AJ151" s="98">
        <f t="shared" si="61"/>
        <v>1065.79822146027</v>
      </c>
      <c r="AK151" s="98">
        <f t="shared" si="61"/>
        <v>1755.9610083902357</v>
      </c>
      <c r="AL151" s="98">
        <f t="shared" si="61"/>
        <v>2393.1216561351093</v>
      </c>
      <c r="AM151" s="98">
        <f t="shared" si="61"/>
        <v>1473.1792572324061</v>
      </c>
      <c r="AN151" s="98">
        <f t="shared" si="61"/>
        <v>1488.9310229900893</v>
      </c>
      <c r="AO151" s="98">
        <f t="shared" si="61"/>
        <v>1448.0113474956343</v>
      </c>
      <c r="AP151" s="98">
        <f t="shared" si="61"/>
        <v>2249.8426729881276</v>
      </c>
      <c r="AQ151" s="98">
        <f t="shared" si="61"/>
        <v>1617.1833443716</v>
      </c>
      <c r="AR151" s="98">
        <f t="shared" si="61"/>
        <v>907.61626695294342</v>
      </c>
      <c r="AS151" s="98">
        <f t="shared" si="61"/>
        <v>2140.6280191560977</v>
      </c>
      <c r="AT151" s="98">
        <f t="shared" si="61"/>
        <v>1917.7544818345082</v>
      </c>
      <c r="AU151" s="98">
        <f t="shared" si="61"/>
        <v>2299.1812814105997</v>
      </c>
      <c r="AV151" s="98">
        <f t="shared" si="61"/>
        <v>2254.1978860921427</v>
      </c>
      <c r="AW151" s="98">
        <f t="shared" si="61"/>
        <v>1898.6024527962998</v>
      </c>
      <c r="AX151" s="98">
        <f t="shared" si="61"/>
        <v>958.70573954646864</v>
      </c>
      <c r="AY151" s="98">
        <f t="shared" si="61"/>
        <v>2287.3116246887657</v>
      </c>
      <c r="AZ151" s="98">
        <f t="shared" si="61"/>
        <v>1355.1012206000657</v>
      </c>
      <c r="BA151" s="98">
        <f t="shared" si="61"/>
        <v>2326.2729048601645</v>
      </c>
      <c r="BB151" s="98">
        <f t="shared" si="61"/>
        <v>2163.9471202509658</v>
      </c>
      <c r="BC151" s="98">
        <f t="shared" si="61"/>
        <v>722.04551071488447</v>
      </c>
      <c r="BD151" s="98" t="e">
        <f t="shared" si="61"/>
        <v>#N/A</v>
      </c>
      <c r="BE151" s="98" t="e">
        <f t="shared" si="61"/>
        <v>#N/A</v>
      </c>
      <c r="BF151" s="98" t="e">
        <f t="shared" si="61"/>
        <v>#N/A</v>
      </c>
      <c r="BG151" s="98" t="e">
        <f t="shared" si="61"/>
        <v>#N/A</v>
      </c>
      <c r="BH151" s="98" t="e">
        <f t="shared" si="61"/>
        <v>#N/A</v>
      </c>
      <c r="BI151" s="98" t="e">
        <f t="shared" si="61"/>
        <v>#N/A</v>
      </c>
      <c r="BJ151" s="99">
        <f t="shared" si="64"/>
        <v>1736.1696519983689</v>
      </c>
    </row>
    <row r="152">
      <c r="A152" s="27"/>
      <c r="B152" s="109"/>
      <c r="C152" s="110"/>
      <c r="D152" s="110"/>
      <c r="E152" s="110"/>
      <c r="F152" s="110"/>
      <c r="G152" s="114"/>
      <c r="H152" s="103"/>
      <c r="I152" s="103" t="b">
        <f t="shared" si="65"/>
        <v>0</v>
      </c>
      <c r="J152" s="103" t="b">
        <f>IF(IFERROR(MATCH(B152,'Osallistujat ja seuranta'!$C$4:$C$23,0),0)&gt;0,TRUE,FALSE)</f>
        <v>0</v>
      </c>
      <c r="K152" s="103" t="b">
        <f>IF(IFERROR(MATCH(C152,'Osallistujat ja seuranta'!$C$4:$C$23,0),0)&gt;0,TRUE,FALSE)</f>
        <v>0</v>
      </c>
      <c r="L152" s="103" t="b">
        <f t="shared" si="66"/>
        <v>0</v>
      </c>
      <c r="M152" s="103" t="b">
        <f t="shared" si="67"/>
        <v>1</v>
      </c>
      <c r="N152" s="103" t="b">
        <f t="shared" si="68"/>
        <v>0</v>
      </c>
      <c r="O152" s="104" t="str">
        <f t="shared" si="69"/>
        <v/>
      </c>
      <c r="P152" s="105" t="str">
        <f t="shared" si="62"/>
        <v/>
      </c>
      <c r="Q152" s="105" t="str">
        <f t="shared" si="63"/>
        <v/>
      </c>
      <c r="R152" s="105" t="str">
        <f t="shared" si="70"/>
        <v/>
      </c>
      <c r="S152" s="104" t="str">
        <f t="shared" si="71"/>
        <v/>
      </c>
      <c r="T152" s="104">
        <f t="shared" si="72"/>
        <v>1</v>
      </c>
      <c r="U152" s="104" t="e">
        <f t="shared" si="73"/>
        <v>#VALUE!</v>
      </c>
      <c r="V152" s="104" t="e">
        <f t="shared" si="74"/>
        <v>#VALUE!</v>
      </c>
      <c r="W152" s="106" t="str">
        <f t="shared" si="75"/>
        <v/>
      </c>
      <c r="X152" s="107" t="e">
        <f t="shared" si="76"/>
        <v>#VALUE!</v>
      </c>
      <c r="Y152" s="107" t="e">
        <f t="shared" si="77"/>
        <v>#VALUE!</v>
      </c>
      <c r="Z152" s="107" t="str">
        <f>IF(O152=1,(X152*(T152-W152))*'Säännöt ja ohjeet'!$B$55+Y152,"")</f>
        <v/>
      </c>
      <c r="AA152" s="107">
        <f t="shared" si="78"/>
        <v>0</v>
      </c>
      <c r="AB152" s="107" t="e">
        <f t="shared" si="79"/>
        <v>#VALUE!</v>
      </c>
      <c r="AC152" s="107" t="e">
        <f t="shared" si="80"/>
        <v>#VALUE!</v>
      </c>
      <c r="AD152" s="107" t="e">
        <f t="shared" si="81"/>
        <v>#VALUE!</v>
      </c>
      <c r="AE152" s="107" t="str">
        <f>IF(O152=1,(AC152*(AA152-AB152))*'Säännöt ja ohjeet'!$B$55+AD152,"")</f>
        <v/>
      </c>
      <c r="AF152" s="108" t="e">
        <f t="shared" si="82"/>
        <v>#NAME?</v>
      </c>
      <c r="AG152" s="108" t="e">
        <f t="shared" si="83"/>
        <v>#NAME?</v>
      </c>
      <c r="AH152" s="81" t="str">
        <f t="shared" si="85"/>
        <v xml:space="preserve"> </v>
      </c>
      <c r="AI152" s="81"/>
      <c r="AJ152" s="98">
        <f t="shared" si="61"/>
        <v>1065.79822146027</v>
      </c>
      <c r="AK152" s="98">
        <f t="shared" si="61"/>
        <v>1755.9610083902357</v>
      </c>
      <c r="AL152" s="98">
        <f t="shared" si="61"/>
        <v>2393.1216561351093</v>
      </c>
      <c r="AM152" s="98">
        <f t="shared" si="61"/>
        <v>1473.1792572324061</v>
      </c>
      <c r="AN152" s="98">
        <f t="shared" si="61"/>
        <v>1488.9310229900893</v>
      </c>
      <c r="AO152" s="98">
        <f t="shared" si="61"/>
        <v>1448.0113474956343</v>
      </c>
      <c r="AP152" s="98">
        <f t="shared" si="61"/>
        <v>2249.8426729881276</v>
      </c>
      <c r="AQ152" s="98">
        <f t="shared" si="61"/>
        <v>1617.1833443716</v>
      </c>
      <c r="AR152" s="98">
        <f t="shared" si="61"/>
        <v>907.61626695294342</v>
      </c>
      <c r="AS152" s="98">
        <f t="shared" si="61"/>
        <v>2140.6280191560977</v>
      </c>
      <c r="AT152" s="98">
        <f t="shared" si="61"/>
        <v>1917.7544818345082</v>
      </c>
      <c r="AU152" s="98">
        <f t="shared" si="61"/>
        <v>2299.1812814105997</v>
      </c>
      <c r="AV152" s="98">
        <f t="shared" si="61"/>
        <v>2254.1978860921427</v>
      </c>
      <c r="AW152" s="98">
        <f t="shared" si="61"/>
        <v>1898.6024527962998</v>
      </c>
      <c r="AX152" s="98">
        <f t="shared" si="61"/>
        <v>958.70573954646864</v>
      </c>
      <c r="AY152" s="98">
        <f t="shared" si="61"/>
        <v>2287.3116246887657</v>
      </c>
      <c r="AZ152" s="98">
        <f t="shared" si="61"/>
        <v>1355.1012206000657</v>
      </c>
      <c r="BA152" s="98">
        <f t="shared" si="61"/>
        <v>2326.2729048601645</v>
      </c>
      <c r="BB152" s="98">
        <f t="shared" si="61"/>
        <v>2163.9471202509658</v>
      </c>
      <c r="BC152" s="98">
        <f t="shared" si="61"/>
        <v>722.04551071488447</v>
      </c>
      <c r="BD152" s="98" t="e">
        <f t="shared" si="61"/>
        <v>#N/A</v>
      </c>
      <c r="BE152" s="98" t="e">
        <f t="shared" si="61"/>
        <v>#N/A</v>
      </c>
      <c r="BF152" s="98" t="e">
        <f t="shared" si="61"/>
        <v>#N/A</v>
      </c>
      <c r="BG152" s="98" t="e">
        <f t="shared" si="61"/>
        <v>#N/A</v>
      </c>
      <c r="BH152" s="98" t="e">
        <f t="shared" si="61"/>
        <v>#N/A</v>
      </c>
      <c r="BI152" s="98" t="e">
        <f t="shared" si="61"/>
        <v>#N/A</v>
      </c>
      <c r="BJ152" s="99">
        <f t="shared" si="64"/>
        <v>1736.1696519983689</v>
      </c>
    </row>
    <row r="153">
      <c r="A153" s="27"/>
      <c r="B153" s="109"/>
      <c r="C153" s="110"/>
      <c r="D153" s="110"/>
      <c r="E153" s="110"/>
      <c r="F153" s="110"/>
      <c r="G153" s="114"/>
      <c r="H153" s="103"/>
      <c r="I153" s="103" t="b">
        <f t="shared" si="65"/>
        <v>0</v>
      </c>
      <c r="J153" s="103" t="b">
        <f>IF(IFERROR(MATCH(B153,'Osallistujat ja seuranta'!$C$4:$C$23,0),0)&gt;0,TRUE,FALSE)</f>
        <v>0</v>
      </c>
      <c r="K153" s="103" t="b">
        <f>IF(IFERROR(MATCH(C153,'Osallistujat ja seuranta'!$C$4:$C$23,0),0)&gt;0,TRUE,FALSE)</f>
        <v>0</v>
      </c>
      <c r="L153" s="103" t="b">
        <f t="shared" si="66"/>
        <v>0</v>
      </c>
      <c r="M153" s="103" t="b">
        <f t="shared" si="67"/>
        <v>1</v>
      </c>
      <c r="N153" s="103" t="b">
        <f t="shared" si="68"/>
        <v>0</v>
      </c>
      <c r="O153" s="104" t="str">
        <f t="shared" si="69"/>
        <v/>
      </c>
      <c r="P153" s="105" t="str">
        <f t="shared" si="62"/>
        <v/>
      </c>
      <c r="Q153" s="105" t="str">
        <f t="shared" si="63"/>
        <v/>
      </c>
      <c r="R153" s="105" t="str">
        <f t="shared" si="70"/>
        <v/>
      </c>
      <c r="S153" s="104" t="str">
        <f t="shared" si="71"/>
        <v/>
      </c>
      <c r="T153" s="104">
        <f t="shared" si="72"/>
        <v>1</v>
      </c>
      <c r="U153" s="104" t="e">
        <f t="shared" si="73"/>
        <v>#VALUE!</v>
      </c>
      <c r="V153" s="104" t="e">
        <f t="shared" si="74"/>
        <v>#VALUE!</v>
      </c>
      <c r="W153" s="106" t="str">
        <f t="shared" si="75"/>
        <v/>
      </c>
      <c r="X153" s="107" t="e">
        <f t="shared" si="76"/>
        <v>#VALUE!</v>
      </c>
      <c r="Y153" s="107" t="e">
        <f t="shared" si="77"/>
        <v>#VALUE!</v>
      </c>
      <c r="Z153" s="107" t="str">
        <f>IF(O153=1,(X153*(T153-W153))*'Säännöt ja ohjeet'!$B$55+Y153,"")</f>
        <v/>
      </c>
      <c r="AA153" s="107">
        <f t="shared" si="78"/>
        <v>0</v>
      </c>
      <c r="AB153" s="107" t="e">
        <f t="shared" si="79"/>
        <v>#VALUE!</v>
      </c>
      <c r="AC153" s="107" t="e">
        <f t="shared" si="80"/>
        <v>#VALUE!</v>
      </c>
      <c r="AD153" s="107" t="e">
        <f t="shared" si="81"/>
        <v>#VALUE!</v>
      </c>
      <c r="AE153" s="107" t="str">
        <f>IF(O153=1,(AC153*(AA153-AB153))*'Säännöt ja ohjeet'!$B$55+AD153,"")</f>
        <v/>
      </c>
      <c r="AF153" s="108" t="e">
        <f t="shared" si="82"/>
        <v>#NAME?</v>
      </c>
      <c r="AG153" s="108" t="e">
        <f t="shared" si="83"/>
        <v>#NAME?</v>
      </c>
      <c r="AH153" s="81" t="str">
        <f t="shared" si="85"/>
        <v xml:space="preserve"> </v>
      </c>
      <c r="AI153" s="81"/>
      <c r="AJ153" s="98">
        <f t="shared" si="61"/>
        <v>1065.79822146027</v>
      </c>
      <c r="AK153" s="98">
        <f t="shared" si="61"/>
        <v>1755.9610083902357</v>
      </c>
      <c r="AL153" s="98">
        <f t="shared" si="61"/>
        <v>2393.1216561351093</v>
      </c>
      <c r="AM153" s="98">
        <f t="shared" si="61"/>
        <v>1473.1792572324061</v>
      </c>
      <c r="AN153" s="98">
        <f t="shared" si="61"/>
        <v>1488.9310229900893</v>
      </c>
      <c r="AO153" s="98">
        <f t="shared" si="61"/>
        <v>1448.0113474956343</v>
      </c>
      <c r="AP153" s="98">
        <f t="shared" si="61"/>
        <v>2249.8426729881276</v>
      </c>
      <c r="AQ153" s="98">
        <f t="shared" si="61"/>
        <v>1617.1833443716</v>
      </c>
      <c r="AR153" s="98">
        <f t="shared" si="61"/>
        <v>907.61626695294342</v>
      </c>
      <c r="AS153" s="98">
        <f t="shared" si="61"/>
        <v>2140.6280191560977</v>
      </c>
      <c r="AT153" s="98">
        <f t="shared" si="61"/>
        <v>1917.7544818345082</v>
      </c>
      <c r="AU153" s="98">
        <f t="shared" si="61"/>
        <v>2299.1812814105997</v>
      </c>
      <c r="AV153" s="98">
        <f t="shared" si="61"/>
        <v>2254.1978860921427</v>
      </c>
      <c r="AW153" s="98">
        <f t="shared" si="61"/>
        <v>1898.6024527962998</v>
      </c>
      <c r="AX153" s="98">
        <f t="shared" si="61"/>
        <v>958.70573954646864</v>
      </c>
      <c r="AY153" s="98">
        <f t="shared" si="61"/>
        <v>2287.3116246887657</v>
      </c>
      <c r="AZ153" s="98">
        <f t="shared" si="61"/>
        <v>1355.1012206000657</v>
      </c>
      <c r="BA153" s="98">
        <f t="shared" si="61"/>
        <v>2326.2729048601645</v>
      </c>
      <c r="BB153" s="98">
        <f t="shared" si="61"/>
        <v>2163.9471202509658</v>
      </c>
      <c r="BC153" s="98">
        <f t="shared" si="61"/>
        <v>722.04551071488447</v>
      </c>
      <c r="BD153" s="98" t="e">
        <f t="shared" si="61"/>
        <v>#N/A</v>
      </c>
      <c r="BE153" s="98" t="e">
        <f t="shared" si="61"/>
        <v>#N/A</v>
      </c>
      <c r="BF153" s="98" t="e">
        <f t="shared" si="61"/>
        <v>#N/A</v>
      </c>
      <c r="BG153" s="98" t="e">
        <f t="shared" si="61"/>
        <v>#N/A</v>
      </c>
      <c r="BH153" s="98" t="e">
        <f t="shared" si="61"/>
        <v>#N/A</v>
      </c>
      <c r="BI153" s="98" t="e">
        <f t="shared" si="61"/>
        <v>#N/A</v>
      </c>
      <c r="BJ153" s="99">
        <f t="shared" si="64"/>
        <v>1736.1696519983689</v>
      </c>
    </row>
    <row r="154">
      <c r="A154" s="27"/>
      <c r="B154" s="109"/>
      <c r="C154" s="110"/>
      <c r="D154" s="110"/>
      <c r="E154" s="110"/>
      <c r="F154" s="110"/>
      <c r="G154" s="114"/>
      <c r="H154" s="103"/>
      <c r="I154" s="103" t="b">
        <f t="shared" si="65"/>
        <v>0</v>
      </c>
      <c r="J154" s="103" t="b">
        <f>IF(IFERROR(MATCH(B154,'Osallistujat ja seuranta'!$C$4:$C$23,0),0)&gt;0,TRUE,FALSE)</f>
        <v>0</v>
      </c>
      <c r="K154" s="103" t="b">
        <f>IF(IFERROR(MATCH(C154,'Osallistujat ja seuranta'!$C$4:$C$23,0),0)&gt;0,TRUE,FALSE)</f>
        <v>0</v>
      </c>
      <c r="L154" s="103" t="b">
        <f t="shared" si="66"/>
        <v>0</v>
      </c>
      <c r="M154" s="103" t="b">
        <f t="shared" si="67"/>
        <v>1</v>
      </c>
      <c r="N154" s="103" t="b">
        <f t="shared" si="68"/>
        <v>0</v>
      </c>
      <c r="O154" s="104" t="str">
        <f t="shared" si="69"/>
        <v/>
      </c>
      <c r="P154" s="105" t="str">
        <f t="shared" si="62"/>
        <v/>
      </c>
      <c r="Q154" s="105" t="str">
        <f t="shared" si="63"/>
        <v/>
      </c>
      <c r="R154" s="105" t="str">
        <f t="shared" si="70"/>
        <v/>
      </c>
      <c r="S154" s="104" t="str">
        <f t="shared" si="71"/>
        <v/>
      </c>
      <c r="T154" s="104">
        <f t="shared" si="72"/>
        <v>1</v>
      </c>
      <c r="U154" s="104" t="e">
        <f t="shared" si="73"/>
        <v>#VALUE!</v>
      </c>
      <c r="V154" s="104" t="e">
        <f t="shared" si="74"/>
        <v>#VALUE!</v>
      </c>
      <c r="W154" s="106" t="str">
        <f t="shared" si="75"/>
        <v/>
      </c>
      <c r="X154" s="107" t="e">
        <f t="shared" si="76"/>
        <v>#VALUE!</v>
      </c>
      <c r="Y154" s="107" t="e">
        <f t="shared" si="77"/>
        <v>#VALUE!</v>
      </c>
      <c r="Z154" s="107" t="str">
        <f>IF(O154=1,(X154*(T154-W154))*'Säännöt ja ohjeet'!$B$55+Y154,"")</f>
        <v/>
      </c>
      <c r="AA154" s="107">
        <f t="shared" si="78"/>
        <v>0</v>
      </c>
      <c r="AB154" s="107" t="e">
        <f t="shared" si="79"/>
        <v>#VALUE!</v>
      </c>
      <c r="AC154" s="107" t="e">
        <f t="shared" si="80"/>
        <v>#VALUE!</v>
      </c>
      <c r="AD154" s="107" t="e">
        <f t="shared" si="81"/>
        <v>#VALUE!</v>
      </c>
      <c r="AE154" s="107" t="str">
        <f>IF(O154=1,(AC154*(AA154-AB154))*'Säännöt ja ohjeet'!$B$55+AD154,"")</f>
        <v/>
      </c>
      <c r="AF154" s="108" t="e">
        <f t="shared" si="82"/>
        <v>#NAME?</v>
      </c>
      <c r="AG154" s="108" t="e">
        <f t="shared" si="83"/>
        <v>#NAME?</v>
      </c>
      <c r="AH154" s="81" t="str">
        <f t="shared" si="85"/>
        <v xml:space="preserve"> </v>
      </c>
      <c r="AI154" s="81"/>
      <c r="AJ154" s="98">
        <f t="shared" si="61"/>
        <v>1065.79822146027</v>
      </c>
      <c r="AK154" s="98">
        <f t="shared" si="61"/>
        <v>1755.9610083902357</v>
      </c>
      <c r="AL154" s="98">
        <f t="shared" si="61"/>
        <v>2393.1216561351093</v>
      </c>
      <c r="AM154" s="98">
        <f t="shared" si="61"/>
        <v>1473.1792572324061</v>
      </c>
      <c r="AN154" s="98">
        <f t="shared" si="61"/>
        <v>1488.9310229900893</v>
      </c>
      <c r="AO154" s="98">
        <f t="shared" si="61"/>
        <v>1448.0113474956343</v>
      </c>
      <c r="AP154" s="98">
        <f t="shared" si="61"/>
        <v>2249.8426729881276</v>
      </c>
      <c r="AQ154" s="98">
        <f t="shared" si="61"/>
        <v>1617.1833443716</v>
      </c>
      <c r="AR154" s="98">
        <f t="shared" si="61"/>
        <v>907.61626695294342</v>
      </c>
      <c r="AS154" s="98">
        <f t="shared" si="61"/>
        <v>2140.6280191560977</v>
      </c>
      <c r="AT154" s="98">
        <f t="shared" si="61"/>
        <v>1917.7544818345082</v>
      </c>
      <c r="AU154" s="98">
        <f t="shared" si="61"/>
        <v>2299.1812814105997</v>
      </c>
      <c r="AV154" s="98">
        <f t="shared" si="61"/>
        <v>2254.1978860921427</v>
      </c>
      <c r="AW154" s="98">
        <f t="shared" si="61"/>
        <v>1898.6024527962998</v>
      </c>
      <c r="AX154" s="98">
        <f t="shared" si="61"/>
        <v>958.70573954646864</v>
      </c>
      <c r="AY154" s="98">
        <f t="shared" si="61"/>
        <v>2287.3116246887657</v>
      </c>
      <c r="AZ154" s="98">
        <f t="shared" si="61"/>
        <v>1355.1012206000657</v>
      </c>
      <c r="BA154" s="98">
        <f t="shared" si="61"/>
        <v>2326.2729048601645</v>
      </c>
      <c r="BB154" s="98">
        <f t="shared" si="61"/>
        <v>2163.9471202509658</v>
      </c>
      <c r="BC154" s="98">
        <f t="shared" si="61"/>
        <v>722.04551071488447</v>
      </c>
      <c r="BD154" s="98" t="e">
        <f t="shared" si="61"/>
        <v>#N/A</v>
      </c>
      <c r="BE154" s="98" t="e">
        <f t="shared" si="61"/>
        <v>#N/A</v>
      </c>
      <c r="BF154" s="98" t="e">
        <f t="shared" si="61"/>
        <v>#N/A</v>
      </c>
      <c r="BG154" s="98" t="e">
        <f t="shared" si="61"/>
        <v>#N/A</v>
      </c>
      <c r="BH154" s="98" t="e">
        <f t="shared" si="61"/>
        <v>#N/A</v>
      </c>
      <c r="BI154" s="98" t="e">
        <f t="shared" si="61"/>
        <v>#N/A</v>
      </c>
      <c r="BJ154" s="99">
        <f t="shared" si="64"/>
        <v>1736.1696519983689</v>
      </c>
    </row>
    <row r="155">
      <c r="A155" s="27"/>
      <c r="B155" s="109"/>
      <c r="C155" s="110"/>
      <c r="D155" s="110"/>
      <c r="E155" s="110"/>
      <c r="F155" s="110"/>
      <c r="G155" s="114"/>
      <c r="H155" s="103"/>
      <c r="I155" s="103" t="b">
        <f t="shared" si="65"/>
        <v>0</v>
      </c>
      <c r="J155" s="103" t="b">
        <f>IF(IFERROR(MATCH(B155,'Osallistujat ja seuranta'!$C$4:$C$23,0),0)&gt;0,TRUE,FALSE)</f>
        <v>0</v>
      </c>
      <c r="K155" s="103" t="b">
        <f>IF(IFERROR(MATCH(C155,'Osallistujat ja seuranta'!$C$4:$C$23,0),0)&gt;0,TRUE,FALSE)</f>
        <v>0</v>
      </c>
      <c r="L155" s="103" t="b">
        <f t="shared" si="66"/>
        <v>0</v>
      </c>
      <c r="M155" s="103" t="b">
        <f t="shared" si="67"/>
        <v>1</v>
      </c>
      <c r="N155" s="103" t="b">
        <f t="shared" si="68"/>
        <v>0</v>
      </c>
      <c r="O155" s="104" t="str">
        <f t="shared" si="69"/>
        <v/>
      </c>
      <c r="P155" s="105" t="str">
        <f t="shared" si="62"/>
        <v/>
      </c>
      <c r="Q155" s="105" t="str">
        <f t="shared" si="63"/>
        <v/>
      </c>
      <c r="R155" s="105" t="str">
        <f t="shared" si="70"/>
        <v/>
      </c>
      <c r="S155" s="104" t="str">
        <f t="shared" si="71"/>
        <v/>
      </c>
      <c r="T155" s="104">
        <f t="shared" si="72"/>
        <v>1</v>
      </c>
      <c r="U155" s="104" t="e">
        <f t="shared" si="73"/>
        <v>#VALUE!</v>
      </c>
      <c r="V155" s="104" t="e">
        <f t="shared" si="74"/>
        <v>#VALUE!</v>
      </c>
      <c r="W155" s="106" t="str">
        <f t="shared" si="75"/>
        <v/>
      </c>
      <c r="X155" s="107" t="e">
        <f t="shared" si="76"/>
        <v>#VALUE!</v>
      </c>
      <c r="Y155" s="107" t="e">
        <f t="shared" si="77"/>
        <v>#VALUE!</v>
      </c>
      <c r="Z155" s="107" t="str">
        <f>IF(O155=1,(X155*(T155-W155))*'Säännöt ja ohjeet'!$B$55+Y155,"")</f>
        <v/>
      </c>
      <c r="AA155" s="107">
        <f t="shared" si="78"/>
        <v>0</v>
      </c>
      <c r="AB155" s="107" t="e">
        <f t="shared" si="79"/>
        <v>#VALUE!</v>
      </c>
      <c r="AC155" s="107" t="e">
        <f t="shared" si="80"/>
        <v>#VALUE!</v>
      </c>
      <c r="AD155" s="107" t="e">
        <f t="shared" si="81"/>
        <v>#VALUE!</v>
      </c>
      <c r="AE155" s="107" t="str">
        <f>IF(O155=1,(AC155*(AA155-AB155))*'Säännöt ja ohjeet'!$B$55+AD155,"")</f>
        <v/>
      </c>
      <c r="AF155" s="108" t="e">
        <f t="shared" si="82"/>
        <v>#NAME?</v>
      </c>
      <c r="AG155" s="108" t="e">
        <f t="shared" si="83"/>
        <v>#NAME?</v>
      </c>
      <c r="AH155" s="81" t="str">
        <f t="shared" si="85"/>
        <v xml:space="preserve"> </v>
      </c>
      <c r="AI155" s="81"/>
      <c r="AJ155" s="98">
        <f t="shared" si="61"/>
        <v>1065.79822146027</v>
      </c>
      <c r="AK155" s="98">
        <f t="shared" si="61"/>
        <v>1755.9610083902357</v>
      </c>
      <c r="AL155" s="98">
        <f t="shared" si="61"/>
        <v>2393.1216561351093</v>
      </c>
      <c r="AM155" s="98">
        <f t="shared" si="61"/>
        <v>1473.1792572324061</v>
      </c>
      <c r="AN155" s="98">
        <f t="shared" si="61"/>
        <v>1488.9310229900893</v>
      </c>
      <c r="AO155" s="98">
        <f t="shared" si="61"/>
        <v>1448.0113474956343</v>
      </c>
      <c r="AP155" s="98">
        <f t="shared" si="61"/>
        <v>2249.8426729881276</v>
      </c>
      <c r="AQ155" s="98">
        <f t="shared" si="61"/>
        <v>1617.1833443716</v>
      </c>
      <c r="AR155" s="98">
        <f t="shared" si="61"/>
        <v>907.61626695294342</v>
      </c>
      <c r="AS155" s="98">
        <f t="shared" si="61"/>
        <v>2140.6280191560977</v>
      </c>
      <c r="AT155" s="98">
        <f t="shared" si="61"/>
        <v>1917.7544818345082</v>
      </c>
      <c r="AU155" s="98">
        <f t="shared" si="61"/>
        <v>2299.1812814105997</v>
      </c>
      <c r="AV155" s="98">
        <f t="shared" si="61"/>
        <v>2254.1978860921427</v>
      </c>
      <c r="AW155" s="98">
        <f t="shared" si="61"/>
        <v>1898.6024527962998</v>
      </c>
      <c r="AX155" s="98">
        <f t="shared" si="61"/>
        <v>958.70573954646864</v>
      </c>
      <c r="AY155" s="98">
        <f t="shared" si="61"/>
        <v>2287.3116246887657</v>
      </c>
      <c r="AZ155" s="98">
        <f t="shared" si="61"/>
        <v>1355.1012206000657</v>
      </c>
      <c r="BA155" s="98">
        <f t="shared" si="61"/>
        <v>2326.2729048601645</v>
      </c>
      <c r="BB155" s="98">
        <f t="shared" si="61"/>
        <v>2163.9471202509658</v>
      </c>
      <c r="BC155" s="98">
        <f t="shared" si="61"/>
        <v>722.04551071488447</v>
      </c>
      <c r="BD155" s="98" t="e">
        <f t="shared" si="61"/>
        <v>#N/A</v>
      </c>
      <c r="BE155" s="98" t="e">
        <f t="shared" si="61"/>
        <v>#N/A</v>
      </c>
      <c r="BF155" s="98" t="e">
        <f t="shared" si="61"/>
        <v>#N/A</v>
      </c>
      <c r="BG155" s="98" t="e">
        <f t="shared" si="61"/>
        <v>#N/A</v>
      </c>
      <c r="BH155" s="98" t="e">
        <f t="shared" si="61"/>
        <v>#N/A</v>
      </c>
      <c r="BI155" s="98" t="e">
        <f t="shared" si="61"/>
        <v>#N/A</v>
      </c>
      <c r="BJ155" s="99">
        <f t="shared" si="64"/>
        <v>1736.1696519983689</v>
      </c>
    </row>
    <row r="156">
      <c r="A156" s="27"/>
      <c r="B156" s="109"/>
      <c r="C156" s="110"/>
      <c r="D156" s="110"/>
      <c r="E156" s="110"/>
      <c r="F156" s="110"/>
      <c r="G156" s="114"/>
      <c r="H156" s="103"/>
      <c r="I156" s="103" t="b">
        <f t="shared" si="65"/>
        <v>0</v>
      </c>
      <c r="J156" s="103" t="b">
        <f>IF(IFERROR(MATCH(B156,'Osallistujat ja seuranta'!$C$4:$C$23,0),0)&gt;0,TRUE,FALSE)</f>
        <v>0</v>
      </c>
      <c r="K156" s="103" t="b">
        <f>IF(IFERROR(MATCH(C156,'Osallistujat ja seuranta'!$C$4:$C$23,0),0)&gt;0,TRUE,FALSE)</f>
        <v>0</v>
      </c>
      <c r="L156" s="103" t="b">
        <f t="shared" si="66"/>
        <v>0</v>
      </c>
      <c r="M156" s="103" t="b">
        <f t="shared" si="67"/>
        <v>1</v>
      </c>
      <c r="N156" s="103" t="b">
        <f t="shared" si="68"/>
        <v>0</v>
      </c>
      <c r="O156" s="104" t="str">
        <f t="shared" si="69"/>
        <v/>
      </c>
      <c r="P156" s="105" t="str">
        <f t="shared" si="62"/>
        <v/>
      </c>
      <c r="Q156" s="105" t="str">
        <f t="shared" si="63"/>
        <v/>
      </c>
      <c r="R156" s="105" t="str">
        <f t="shared" si="70"/>
        <v/>
      </c>
      <c r="S156" s="104" t="str">
        <f t="shared" si="71"/>
        <v/>
      </c>
      <c r="T156" s="104">
        <f t="shared" si="72"/>
        <v>1</v>
      </c>
      <c r="U156" s="104" t="e">
        <f t="shared" si="73"/>
        <v>#VALUE!</v>
      </c>
      <c r="V156" s="104" t="e">
        <f t="shared" si="74"/>
        <v>#VALUE!</v>
      </c>
      <c r="W156" s="106" t="str">
        <f t="shared" si="75"/>
        <v/>
      </c>
      <c r="X156" s="107" t="e">
        <f t="shared" si="76"/>
        <v>#VALUE!</v>
      </c>
      <c r="Y156" s="107" t="e">
        <f t="shared" si="77"/>
        <v>#VALUE!</v>
      </c>
      <c r="Z156" s="107" t="str">
        <f>IF(O156=1,(X156*(T156-W156))*'Säännöt ja ohjeet'!$B$55+Y156,"")</f>
        <v/>
      </c>
      <c r="AA156" s="107">
        <f t="shared" si="78"/>
        <v>0</v>
      </c>
      <c r="AB156" s="107" t="e">
        <f t="shared" si="79"/>
        <v>#VALUE!</v>
      </c>
      <c r="AC156" s="107" t="e">
        <f t="shared" si="80"/>
        <v>#VALUE!</v>
      </c>
      <c r="AD156" s="107" t="e">
        <f t="shared" si="81"/>
        <v>#VALUE!</v>
      </c>
      <c r="AE156" s="107" t="str">
        <f>IF(O156=1,(AC156*(AA156-AB156))*'Säännöt ja ohjeet'!$B$55+AD156,"")</f>
        <v/>
      </c>
      <c r="AF156" s="108" t="e">
        <f t="shared" si="82"/>
        <v>#NAME?</v>
      </c>
      <c r="AG156" s="108" t="e">
        <f t="shared" si="83"/>
        <v>#NAME?</v>
      </c>
      <c r="AH156" s="81" t="str">
        <f t="shared" si="85"/>
        <v xml:space="preserve"> </v>
      </c>
      <c r="AI156" s="81"/>
      <c r="AJ156" s="98">
        <f t="shared" si="61"/>
        <v>1065.79822146027</v>
      </c>
      <c r="AK156" s="98">
        <f t="shared" si="61"/>
        <v>1755.9610083902357</v>
      </c>
      <c r="AL156" s="98">
        <f t="shared" si="61"/>
        <v>2393.1216561351093</v>
      </c>
      <c r="AM156" s="98">
        <f t="shared" si="61"/>
        <v>1473.1792572324061</v>
      </c>
      <c r="AN156" s="98">
        <f t="shared" si="61"/>
        <v>1488.9310229900893</v>
      </c>
      <c r="AO156" s="98">
        <f t="shared" si="61"/>
        <v>1448.0113474956343</v>
      </c>
      <c r="AP156" s="98">
        <f t="shared" si="61"/>
        <v>2249.8426729881276</v>
      </c>
      <c r="AQ156" s="98">
        <f t="shared" si="61"/>
        <v>1617.1833443716</v>
      </c>
      <c r="AR156" s="98">
        <f t="shared" si="61"/>
        <v>907.61626695294342</v>
      </c>
      <c r="AS156" s="98">
        <f t="shared" si="61"/>
        <v>2140.6280191560977</v>
      </c>
      <c r="AT156" s="98">
        <f t="shared" si="61"/>
        <v>1917.7544818345082</v>
      </c>
      <c r="AU156" s="98">
        <f t="shared" si="61"/>
        <v>2299.1812814105997</v>
      </c>
      <c r="AV156" s="98">
        <f t="shared" si="61"/>
        <v>2254.1978860921427</v>
      </c>
      <c r="AW156" s="98">
        <f t="shared" si="61"/>
        <v>1898.6024527962998</v>
      </c>
      <c r="AX156" s="98">
        <f t="shared" si="61"/>
        <v>958.70573954646864</v>
      </c>
      <c r="AY156" s="98">
        <f t="shared" si="61"/>
        <v>2287.3116246887657</v>
      </c>
      <c r="AZ156" s="98">
        <f t="shared" si="61"/>
        <v>1355.1012206000657</v>
      </c>
      <c r="BA156" s="98">
        <f t="shared" si="61"/>
        <v>2326.2729048601645</v>
      </c>
      <c r="BB156" s="98">
        <f t="shared" si="61"/>
        <v>2163.9471202509658</v>
      </c>
      <c r="BC156" s="98">
        <f t="shared" si="61"/>
        <v>722.04551071488447</v>
      </c>
      <c r="BD156" s="98" t="e">
        <f t="shared" si="61"/>
        <v>#N/A</v>
      </c>
      <c r="BE156" s="98" t="e">
        <f t="shared" si="61"/>
        <v>#N/A</v>
      </c>
      <c r="BF156" s="98" t="e">
        <f t="shared" si="61"/>
        <v>#N/A</v>
      </c>
      <c r="BG156" s="98" t="e">
        <f t="shared" si="61"/>
        <v>#N/A</v>
      </c>
      <c r="BH156" s="98" t="e">
        <f t="shared" si="61"/>
        <v>#N/A</v>
      </c>
      <c r="BI156" s="98" t="e">
        <f t="shared" si="61"/>
        <v>#N/A</v>
      </c>
      <c r="BJ156" s="99">
        <f t="shared" si="64"/>
        <v>1736.1696519983689</v>
      </c>
    </row>
    <row r="157">
      <c r="A157" s="27"/>
      <c r="B157" s="109"/>
      <c r="C157" s="110"/>
      <c r="D157" s="110"/>
      <c r="E157" s="110"/>
      <c r="F157" s="110"/>
      <c r="G157" s="114"/>
      <c r="H157" s="103"/>
      <c r="I157" s="103" t="b">
        <f t="shared" si="65"/>
        <v>0</v>
      </c>
      <c r="J157" s="103" t="b">
        <f>IF(IFERROR(MATCH(B157,'Osallistujat ja seuranta'!$C$4:$C$23,0),0)&gt;0,TRUE,FALSE)</f>
        <v>0</v>
      </c>
      <c r="K157" s="103" t="b">
        <f>IF(IFERROR(MATCH(C157,'Osallistujat ja seuranta'!$C$4:$C$23,0),0)&gt;0,TRUE,FALSE)</f>
        <v>0</v>
      </c>
      <c r="L157" s="103" t="b">
        <f t="shared" si="66"/>
        <v>0</v>
      </c>
      <c r="M157" s="103" t="b">
        <f t="shared" si="67"/>
        <v>1</v>
      </c>
      <c r="N157" s="103" t="b">
        <f t="shared" si="68"/>
        <v>0</v>
      </c>
      <c r="O157" s="104" t="str">
        <f t="shared" si="69"/>
        <v/>
      </c>
      <c r="P157" s="105" t="str">
        <f t="shared" si="62"/>
        <v/>
      </c>
      <c r="Q157" s="105" t="str">
        <f t="shared" si="63"/>
        <v/>
      </c>
      <c r="R157" s="105" t="str">
        <f t="shared" si="70"/>
        <v/>
      </c>
      <c r="S157" s="104" t="str">
        <f t="shared" si="71"/>
        <v/>
      </c>
      <c r="T157" s="104">
        <f t="shared" si="72"/>
        <v>1</v>
      </c>
      <c r="U157" s="104" t="e">
        <f t="shared" si="73"/>
        <v>#VALUE!</v>
      </c>
      <c r="V157" s="104" t="e">
        <f t="shared" si="74"/>
        <v>#VALUE!</v>
      </c>
      <c r="W157" s="106" t="str">
        <f t="shared" si="75"/>
        <v/>
      </c>
      <c r="X157" s="107" t="e">
        <f t="shared" si="76"/>
        <v>#VALUE!</v>
      </c>
      <c r="Y157" s="107" t="e">
        <f t="shared" si="77"/>
        <v>#VALUE!</v>
      </c>
      <c r="Z157" s="107" t="str">
        <f>IF(O157=1,(X157*(T157-W157))*'Säännöt ja ohjeet'!$B$55+Y157,"")</f>
        <v/>
      </c>
      <c r="AA157" s="107">
        <f t="shared" si="78"/>
        <v>0</v>
      </c>
      <c r="AB157" s="107" t="e">
        <f t="shared" si="79"/>
        <v>#VALUE!</v>
      </c>
      <c r="AC157" s="107" t="e">
        <f t="shared" si="80"/>
        <v>#VALUE!</v>
      </c>
      <c r="AD157" s="107" t="e">
        <f t="shared" si="81"/>
        <v>#VALUE!</v>
      </c>
      <c r="AE157" s="107" t="str">
        <f>IF(O157=1,(AC157*(AA157-AB157))*'Säännöt ja ohjeet'!$B$55+AD157,"")</f>
        <v/>
      </c>
      <c r="AF157" s="108" t="e">
        <f t="shared" si="82"/>
        <v>#NAME?</v>
      </c>
      <c r="AG157" s="108" t="e">
        <f t="shared" si="83"/>
        <v>#NAME?</v>
      </c>
      <c r="AH157" s="81" t="str">
        <f t="shared" si="85"/>
        <v xml:space="preserve"> </v>
      </c>
      <c r="AI157" s="81"/>
      <c r="AJ157" s="98">
        <f t="shared" si="61"/>
        <v>1065.79822146027</v>
      </c>
      <c r="AK157" s="98">
        <f t="shared" si="61"/>
        <v>1755.9610083902357</v>
      </c>
      <c r="AL157" s="98">
        <f t="shared" si="61"/>
        <v>2393.1216561351093</v>
      </c>
      <c r="AM157" s="98">
        <f t="shared" si="61"/>
        <v>1473.1792572324061</v>
      </c>
      <c r="AN157" s="98">
        <f t="shared" si="61"/>
        <v>1488.9310229900893</v>
      </c>
      <c r="AO157" s="98">
        <f t="shared" si="61"/>
        <v>1448.0113474956343</v>
      </c>
      <c r="AP157" s="98">
        <f t="shared" si="61"/>
        <v>2249.8426729881276</v>
      </c>
      <c r="AQ157" s="98">
        <f t="shared" si="61"/>
        <v>1617.1833443716</v>
      </c>
      <c r="AR157" s="98">
        <f t="shared" si="61"/>
        <v>907.61626695294342</v>
      </c>
      <c r="AS157" s="98">
        <f t="shared" si="61"/>
        <v>2140.6280191560977</v>
      </c>
      <c r="AT157" s="98">
        <f t="shared" si="61"/>
        <v>1917.7544818345082</v>
      </c>
      <c r="AU157" s="98">
        <f t="shared" si="61"/>
        <v>2299.1812814105997</v>
      </c>
      <c r="AV157" s="98">
        <f t="shared" si="61"/>
        <v>2254.1978860921427</v>
      </c>
      <c r="AW157" s="98">
        <f t="shared" si="61"/>
        <v>1898.6024527962998</v>
      </c>
      <c r="AX157" s="98">
        <f t="shared" si="61"/>
        <v>958.70573954646864</v>
      </c>
      <c r="AY157" s="98">
        <f t="shared" si="61"/>
        <v>2287.3116246887657</v>
      </c>
      <c r="AZ157" s="98">
        <f t="shared" si="61"/>
        <v>1355.1012206000657</v>
      </c>
      <c r="BA157" s="98">
        <f t="shared" si="61"/>
        <v>2326.2729048601645</v>
      </c>
      <c r="BB157" s="98">
        <f t="shared" si="61"/>
        <v>2163.9471202509658</v>
      </c>
      <c r="BC157" s="98">
        <f t="shared" si="61"/>
        <v>722.04551071488447</v>
      </c>
      <c r="BD157" s="98" t="e">
        <f t="shared" si="61"/>
        <v>#N/A</v>
      </c>
      <c r="BE157" s="98" t="e">
        <f t="shared" si="61"/>
        <v>#N/A</v>
      </c>
      <c r="BF157" s="98" t="e">
        <f t="shared" si="61"/>
        <v>#N/A</v>
      </c>
      <c r="BG157" s="98" t="e">
        <f t="shared" si="61"/>
        <v>#N/A</v>
      </c>
      <c r="BH157" s="98" t="e">
        <f t="shared" si="61"/>
        <v>#N/A</v>
      </c>
      <c r="BI157" s="98" t="e">
        <f t="shared" si="61"/>
        <v>#N/A</v>
      </c>
      <c r="BJ157" s="99">
        <f t="shared" si="64"/>
        <v>1736.1696519983689</v>
      </c>
    </row>
    <row r="158">
      <c r="A158" s="27"/>
      <c r="B158" s="109"/>
      <c r="C158" s="110"/>
      <c r="D158" s="110"/>
      <c r="E158" s="110"/>
      <c r="F158" s="110"/>
      <c r="G158" s="114"/>
      <c r="H158" s="103"/>
      <c r="I158" s="103" t="b">
        <f t="shared" si="65"/>
        <v>0</v>
      </c>
      <c r="J158" s="103" t="b">
        <f>IF(IFERROR(MATCH(B158,'Osallistujat ja seuranta'!$C$4:$C$23,0),0)&gt;0,TRUE,FALSE)</f>
        <v>0</v>
      </c>
      <c r="K158" s="103" t="b">
        <f>IF(IFERROR(MATCH(C158,'Osallistujat ja seuranta'!$C$4:$C$23,0),0)&gt;0,TRUE,FALSE)</f>
        <v>0</v>
      </c>
      <c r="L158" s="103" t="b">
        <f t="shared" si="66"/>
        <v>0</v>
      </c>
      <c r="M158" s="103" t="b">
        <f t="shared" si="67"/>
        <v>1</v>
      </c>
      <c r="N158" s="103" t="b">
        <f t="shared" si="68"/>
        <v>0</v>
      </c>
      <c r="O158" s="104" t="str">
        <f t="shared" si="69"/>
        <v/>
      </c>
      <c r="P158" s="105" t="str">
        <f t="shared" si="62"/>
        <v/>
      </c>
      <c r="Q158" s="105" t="str">
        <f t="shared" si="63"/>
        <v/>
      </c>
      <c r="R158" s="105" t="str">
        <f t="shared" si="70"/>
        <v/>
      </c>
      <c r="S158" s="104" t="str">
        <f t="shared" si="71"/>
        <v/>
      </c>
      <c r="T158" s="104">
        <f t="shared" si="72"/>
        <v>1</v>
      </c>
      <c r="U158" s="104" t="e">
        <f t="shared" si="73"/>
        <v>#VALUE!</v>
      </c>
      <c r="V158" s="104" t="e">
        <f t="shared" si="74"/>
        <v>#VALUE!</v>
      </c>
      <c r="W158" s="106" t="str">
        <f t="shared" si="75"/>
        <v/>
      </c>
      <c r="X158" s="107" t="e">
        <f t="shared" si="76"/>
        <v>#VALUE!</v>
      </c>
      <c r="Y158" s="107" t="e">
        <f t="shared" si="77"/>
        <v>#VALUE!</v>
      </c>
      <c r="Z158" s="107" t="str">
        <f>IF(O158=1,(X158*(T158-W158))*'Säännöt ja ohjeet'!$B$55+Y158,"")</f>
        <v/>
      </c>
      <c r="AA158" s="107">
        <f t="shared" si="78"/>
        <v>0</v>
      </c>
      <c r="AB158" s="107" t="e">
        <f t="shared" si="79"/>
        <v>#VALUE!</v>
      </c>
      <c r="AC158" s="107" t="e">
        <f t="shared" si="80"/>
        <v>#VALUE!</v>
      </c>
      <c r="AD158" s="107" t="e">
        <f t="shared" si="81"/>
        <v>#VALUE!</v>
      </c>
      <c r="AE158" s="107" t="str">
        <f>IF(O158=1,(AC158*(AA158-AB158))*'Säännöt ja ohjeet'!$B$55+AD158,"")</f>
        <v/>
      </c>
      <c r="AF158" s="108" t="e">
        <f t="shared" si="82"/>
        <v>#NAME?</v>
      </c>
      <c r="AG158" s="108" t="e">
        <f t="shared" si="83"/>
        <v>#NAME?</v>
      </c>
      <c r="AH158" s="81" t="str">
        <f t="shared" si="85"/>
        <v xml:space="preserve"> </v>
      </c>
      <c r="AI158" s="81"/>
      <c r="AJ158" s="98">
        <f t="shared" si="61"/>
        <v>1065.79822146027</v>
      </c>
      <c r="AK158" s="98">
        <f t="shared" si="61"/>
        <v>1755.9610083902357</v>
      </c>
      <c r="AL158" s="98">
        <f t="shared" si="61"/>
        <v>2393.1216561351093</v>
      </c>
      <c r="AM158" s="98">
        <f t="shared" si="61"/>
        <v>1473.1792572324061</v>
      </c>
      <c r="AN158" s="98">
        <f t="shared" si="61"/>
        <v>1488.9310229900893</v>
      </c>
      <c r="AO158" s="98">
        <f t="shared" si="61"/>
        <v>1448.0113474956343</v>
      </c>
      <c r="AP158" s="98">
        <f t="shared" si="61"/>
        <v>2249.8426729881276</v>
      </c>
      <c r="AQ158" s="98">
        <f t="shared" si="61"/>
        <v>1617.1833443716</v>
      </c>
      <c r="AR158" s="98">
        <f t="shared" si="61"/>
        <v>907.61626695294342</v>
      </c>
      <c r="AS158" s="98">
        <f t="shared" si="61"/>
        <v>2140.6280191560977</v>
      </c>
      <c r="AT158" s="98">
        <f t="shared" si="61"/>
        <v>1917.7544818345082</v>
      </c>
      <c r="AU158" s="98">
        <f t="shared" si="61"/>
        <v>2299.1812814105997</v>
      </c>
      <c r="AV158" s="98">
        <f t="shared" si="61"/>
        <v>2254.1978860921427</v>
      </c>
      <c r="AW158" s="98">
        <f t="shared" si="61"/>
        <v>1898.6024527962998</v>
      </c>
      <c r="AX158" s="98">
        <f t="shared" si="61"/>
        <v>958.70573954646864</v>
      </c>
      <c r="AY158" s="98">
        <f t="shared" si="61"/>
        <v>2287.3116246887657</v>
      </c>
      <c r="AZ158" s="98">
        <f t="shared" si="61"/>
        <v>1355.1012206000657</v>
      </c>
      <c r="BA158" s="98">
        <f t="shared" si="61"/>
        <v>2326.2729048601645</v>
      </c>
      <c r="BB158" s="98">
        <f t="shared" si="61"/>
        <v>2163.9471202509658</v>
      </c>
      <c r="BC158" s="98">
        <f t="shared" si="61"/>
        <v>722.04551071488447</v>
      </c>
      <c r="BD158" s="98" t="e">
        <f t="shared" si="61"/>
        <v>#N/A</v>
      </c>
      <c r="BE158" s="98" t="e">
        <f t="shared" si="61"/>
        <v>#N/A</v>
      </c>
      <c r="BF158" s="98" t="e">
        <f t="shared" si="61"/>
        <v>#N/A</v>
      </c>
      <c r="BG158" s="98" t="e">
        <f t="shared" si="61"/>
        <v>#N/A</v>
      </c>
      <c r="BH158" s="98" t="e">
        <f t="shared" si="61"/>
        <v>#N/A</v>
      </c>
      <c r="BI158" s="98" t="e">
        <f t="shared" si="61"/>
        <v>#N/A</v>
      </c>
      <c r="BJ158" s="99">
        <f t="shared" si="64"/>
        <v>1736.1696519983689</v>
      </c>
    </row>
    <row r="159">
      <c r="A159" s="27"/>
      <c r="B159" s="109"/>
      <c r="C159" s="110"/>
      <c r="D159" s="110"/>
      <c r="E159" s="110"/>
      <c r="F159" s="110"/>
      <c r="G159" s="114"/>
      <c r="H159" s="103"/>
      <c r="I159" s="103" t="b">
        <f t="shared" si="65"/>
        <v>0</v>
      </c>
      <c r="J159" s="103" t="b">
        <f>IF(IFERROR(MATCH(B159,'Osallistujat ja seuranta'!$C$4:$C$23,0),0)&gt;0,TRUE,FALSE)</f>
        <v>0</v>
      </c>
      <c r="K159" s="103" t="b">
        <f>IF(IFERROR(MATCH(C159,'Osallistujat ja seuranta'!$C$4:$C$23,0),0)&gt;0,TRUE,FALSE)</f>
        <v>0</v>
      </c>
      <c r="L159" s="103" t="b">
        <f t="shared" si="66"/>
        <v>0</v>
      </c>
      <c r="M159" s="103" t="b">
        <f t="shared" si="67"/>
        <v>1</v>
      </c>
      <c r="N159" s="103" t="b">
        <f t="shared" si="68"/>
        <v>0</v>
      </c>
      <c r="O159" s="104" t="str">
        <f t="shared" si="69"/>
        <v/>
      </c>
      <c r="P159" s="105" t="str">
        <f t="shared" si="62"/>
        <v/>
      </c>
      <c r="Q159" s="105" t="str">
        <f t="shared" si="63"/>
        <v/>
      </c>
      <c r="R159" s="105" t="str">
        <f t="shared" si="70"/>
        <v/>
      </c>
      <c r="S159" s="104" t="str">
        <f t="shared" si="71"/>
        <v/>
      </c>
      <c r="T159" s="104">
        <f t="shared" si="72"/>
        <v>1</v>
      </c>
      <c r="U159" s="104" t="e">
        <f t="shared" si="73"/>
        <v>#VALUE!</v>
      </c>
      <c r="V159" s="104" t="e">
        <f t="shared" si="74"/>
        <v>#VALUE!</v>
      </c>
      <c r="W159" s="106" t="str">
        <f t="shared" si="75"/>
        <v/>
      </c>
      <c r="X159" s="107" t="e">
        <f t="shared" si="76"/>
        <v>#VALUE!</v>
      </c>
      <c r="Y159" s="107" t="e">
        <f t="shared" si="77"/>
        <v>#VALUE!</v>
      </c>
      <c r="Z159" s="107" t="str">
        <f>IF(O159=1,(X159*(T159-W159))*'Säännöt ja ohjeet'!$B$55+Y159,"")</f>
        <v/>
      </c>
      <c r="AA159" s="107">
        <f t="shared" si="78"/>
        <v>0</v>
      </c>
      <c r="AB159" s="107" t="e">
        <f t="shared" si="79"/>
        <v>#VALUE!</v>
      </c>
      <c r="AC159" s="107" t="e">
        <f t="shared" si="80"/>
        <v>#VALUE!</v>
      </c>
      <c r="AD159" s="107" t="e">
        <f t="shared" si="81"/>
        <v>#VALUE!</v>
      </c>
      <c r="AE159" s="107" t="str">
        <f>IF(O159=1,(AC159*(AA159-AB159))*'Säännöt ja ohjeet'!$B$55+AD159,"")</f>
        <v/>
      </c>
      <c r="AF159" s="108" t="e">
        <f t="shared" si="82"/>
        <v>#NAME?</v>
      </c>
      <c r="AG159" s="108" t="e">
        <f t="shared" si="83"/>
        <v>#NAME?</v>
      </c>
      <c r="AH159" s="81" t="str">
        <f t="shared" si="85"/>
        <v xml:space="preserve"> </v>
      </c>
      <c r="AI159" s="81"/>
      <c r="AJ159" s="98">
        <f t="shared" si="61"/>
        <v>1065.79822146027</v>
      </c>
      <c r="AK159" s="98">
        <f t="shared" si="61"/>
        <v>1755.9610083902357</v>
      </c>
      <c r="AL159" s="98">
        <f t="shared" si="61"/>
        <v>2393.1216561351093</v>
      </c>
      <c r="AM159" s="98">
        <f t="shared" si="61"/>
        <v>1473.1792572324061</v>
      </c>
      <c r="AN159" s="98">
        <f t="shared" si="61"/>
        <v>1488.9310229900893</v>
      </c>
      <c r="AO159" s="98">
        <f t="shared" si="61"/>
        <v>1448.0113474956343</v>
      </c>
      <c r="AP159" s="98">
        <f t="shared" si="61"/>
        <v>2249.8426729881276</v>
      </c>
      <c r="AQ159" s="98">
        <f t="shared" si="61"/>
        <v>1617.1833443716</v>
      </c>
      <c r="AR159" s="98">
        <f t="shared" si="61"/>
        <v>907.61626695294342</v>
      </c>
      <c r="AS159" s="98">
        <f t="shared" si="61"/>
        <v>2140.6280191560977</v>
      </c>
      <c r="AT159" s="98">
        <f t="shared" si="61"/>
        <v>1917.7544818345082</v>
      </c>
      <c r="AU159" s="98">
        <f t="shared" si="61"/>
        <v>2299.1812814105997</v>
      </c>
      <c r="AV159" s="98">
        <f t="shared" si="61"/>
        <v>2254.1978860921427</v>
      </c>
      <c r="AW159" s="98">
        <f t="shared" si="61"/>
        <v>1898.6024527962998</v>
      </c>
      <c r="AX159" s="98">
        <f t="shared" si="61"/>
        <v>958.70573954646864</v>
      </c>
      <c r="AY159" s="98">
        <f t="shared" si="61"/>
        <v>2287.3116246887657</v>
      </c>
      <c r="AZ159" s="98">
        <f t="shared" si="61"/>
        <v>1355.1012206000657</v>
      </c>
      <c r="BA159" s="98">
        <f t="shared" si="61"/>
        <v>2326.2729048601645</v>
      </c>
      <c r="BB159" s="98">
        <f t="shared" si="61"/>
        <v>2163.9471202509658</v>
      </c>
      <c r="BC159" s="98">
        <f t="shared" si="61"/>
        <v>722.04551071488447</v>
      </c>
      <c r="BD159" s="98" t="e">
        <f t="shared" si="61"/>
        <v>#N/A</v>
      </c>
      <c r="BE159" s="98" t="e">
        <f t="shared" si="61"/>
        <v>#N/A</v>
      </c>
      <c r="BF159" s="98" t="e">
        <f t="shared" si="61"/>
        <v>#N/A</v>
      </c>
      <c r="BG159" s="98" t="e">
        <f t="shared" si="61"/>
        <v>#N/A</v>
      </c>
      <c r="BH159" s="98" t="e">
        <f t="shared" si="61"/>
        <v>#N/A</v>
      </c>
      <c r="BI159" s="98" t="e">
        <f t="shared" si="61"/>
        <v>#N/A</v>
      </c>
      <c r="BJ159" s="99">
        <f t="shared" si="64"/>
        <v>1736.1696519983689</v>
      </c>
    </row>
    <row r="160">
      <c r="A160" s="27"/>
      <c r="B160" s="109"/>
      <c r="C160" s="110"/>
      <c r="D160" s="110"/>
      <c r="E160" s="110"/>
      <c r="F160" s="110"/>
      <c r="G160" s="114"/>
      <c r="H160" s="103"/>
      <c r="I160" s="103" t="b">
        <f t="shared" si="65"/>
        <v>0</v>
      </c>
      <c r="J160" s="103" t="b">
        <f>IF(IFERROR(MATCH(B160,'Osallistujat ja seuranta'!$C$4:$C$23,0),0)&gt;0,TRUE,FALSE)</f>
        <v>0</v>
      </c>
      <c r="K160" s="103" t="b">
        <f>IF(IFERROR(MATCH(C160,'Osallistujat ja seuranta'!$C$4:$C$23,0),0)&gt;0,TRUE,FALSE)</f>
        <v>0</v>
      </c>
      <c r="L160" s="103" t="b">
        <f t="shared" si="66"/>
        <v>0</v>
      </c>
      <c r="M160" s="103" t="b">
        <f t="shared" si="67"/>
        <v>1</v>
      </c>
      <c r="N160" s="103" t="b">
        <f t="shared" si="68"/>
        <v>0</v>
      </c>
      <c r="O160" s="104" t="str">
        <f t="shared" si="69"/>
        <v/>
      </c>
      <c r="P160" s="105" t="str">
        <f t="shared" si="62"/>
        <v/>
      </c>
      <c r="Q160" s="105" t="str">
        <f t="shared" si="63"/>
        <v/>
      </c>
      <c r="R160" s="105" t="str">
        <f t="shared" si="70"/>
        <v/>
      </c>
      <c r="S160" s="104" t="str">
        <f t="shared" si="71"/>
        <v/>
      </c>
      <c r="T160" s="104">
        <f t="shared" si="72"/>
        <v>1</v>
      </c>
      <c r="U160" s="104" t="e">
        <f t="shared" si="73"/>
        <v>#VALUE!</v>
      </c>
      <c r="V160" s="104" t="e">
        <f t="shared" si="74"/>
        <v>#VALUE!</v>
      </c>
      <c r="W160" s="106" t="str">
        <f t="shared" si="75"/>
        <v/>
      </c>
      <c r="X160" s="107" t="e">
        <f t="shared" si="76"/>
        <v>#VALUE!</v>
      </c>
      <c r="Y160" s="107" t="e">
        <f t="shared" si="77"/>
        <v>#VALUE!</v>
      </c>
      <c r="Z160" s="107" t="str">
        <f>IF(O160=1,(X160*(T160-W160))*'Säännöt ja ohjeet'!$B$55+Y160,"")</f>
        <v/>
      </c>
      <c r="AA160" s="107">
        <f t="shared" si="78"/>
        <v>0</v>
      </c>
      <c r="AB160" s="107" t="e">
        <f t="shared" si="79"/>
        <v>#VALUE!</v>
      </c>
      <c r="AC160" s="107" t="e">
        <f t="shared" si="80"/>
        <v>#VALUE!</v>
      </c>
      <c r="AD160" s="107" t="e">
        <f t="shared" si="81"/>
        <v>#VALUE!</v>
      </c>
      <c r="AE160" s="107" t="str">
        <f>IF(O160=1,(AC160*(AA160-AB160))*'Säännöt ja ohjeet'!$B$55+AD160,"")</f>
        <v/>
      </c>
      <c r="AF160" s="108" t="e">
        <f t="shared" si="82"/>
        <v>#NAME?</v>
      </c>
      <c r="AG160" s="108" t="e">
        <f t="shared" si="83"/>
        <v>#NAME?</v>
      </c>
      <c r="AH160" s="81" t="str">
        <f t="shared" si="85"/>
        <v xml:space="preserve"> </v>
      </c>
      <c r="AI160" s="81"/>
      <c r="AJ160" s="98">
        <f t="shared" si="61"/>
        <v>1065.79822146027</v>
      </c>
      <c r="AK160" s="98">
        <f t="shared" si="61"/>
        <v>1755.9610083902357</v>
      </c>
      <c r="AL160" s="98">
        <f t="shared" si="61"/>
        <v>2393.1216561351093</v>
      </c>
      <c r="AM160" s="98">
        <f t="shared" si="61"/>
        <v>1473.1792572324061</v>
      </c>
      <c r="AN160" s="98">
        <f t="shared" si="61"/>
        <v>1488.9310229900893</v>
      </c>
      <c r="AO160" s="98">
        <f t="shared" si="61"/>
        <v>1448.0113474956343</v>
      </c>
      <c r="AP160" s="98">
        <f t="shared" si="61"/>
        <v>2249.8426729881276</v>
      </c>
      <c r="AQ160" s="98">
        <f t="shared" si="61"/>
        <v>1617.1833443716</v>
      </c>
      <c r="AR160" s="98">
        <f t="shared" si="61"/>
        <v>907.61626695294342</v>
      </c>
      <c r="AS160" s="98">
        <f t="shared" si="61"/>
        <v>2140.6280191560977</v>
      </c>
      <c r="AT160" s="98">
        <f t="shared" si="61"/>
        <v>1917.7544818345082</v>
      </c>
      <c r="AU160" s="98">
        <f t="shared" si="61"/>
        <v>2299.1812814105997</v>
      </c>
      <c r="AV160" s="98">
        <f t="shared" si="61"/>
        <v>2254.1978860921427</v>
      </c>
      <c r="AW160" s="98">
        <f t="shared" si="61"/>
        <v>1898.6024527962998</v>
      </c>
      <c r="AX160" s="98">
        <f t="shared" si="61"/>
        <v>958.70573954646864</v>
      </c>
      <c r="AY160" s="98">
        <f t="shared" si="61"/>
        <v>2287.3116246887657</v>
      </c>
      <c r="AZ160" s="98">
        <f t="shared" si="61"/>
        <v>1355.1012206000657</v>
      </c>
      <c r="BA160" s="98">
        <f t="shared" si="61"/>
        <v>2326.2729048601645</v>
      </c>
      <c r="BB160" s="98">
        <f t="shared" si="61"/>
        <v>2163.9471202509658</v>
      </c>
      <c r="BC160" s="98">
        <f t="shared" si="61"/>
        <v>722.04551071488447</v>
      </c>
      <c r="BD160" s="98" t="e">
        <f t="shared" si="61"/>
        <v>#N/A</v>
      </c>
      <c r="BE160" s="98" t="e">
        <f t="shared" si="61"/>
        <v>#N/A</v>
      </c>
      <c r="BF160" s="98" t="e">
        <f t="shared" si="61"/>
        <v>#N/A</v>
      </c>
      <c r="BG160" s="98" t="e">
        <f t="shared" si="61"/>
        <v>#N/A</v>
      </c>
      <c r="BH160" s="98" t="e">
        <f t="shared" si="61"/>
        <v>#N/A</v>
      </c>
      <c r="BI160" s="98" t="e">
        <f t="shared" si="61"/>
        <v>#N/A</v>
      </c>
      <c r="BJ160" s="99">
        <f t="shared" si="64"/>
        <v>1736.1696519983689</v>
      </c>
    </row>
    <row r="161">
      <c r="A161" s="27"/>
      <c r="B161" s="109"/>
      <c r="C161" s="110"/>
      <c r="D161" s="110"/>
      <c r="E161" s="110"/>
      <c r="F161" s="110"/>
      <c r="G161" s="114"/>
      <c r="H161" s="103"/>
      <c r="I161" s="103" t="b">
        <f t="shared" si="65"/>
        <v>0</v>
      </c>
      <c r="J161" s="103" t="b">
        <f>IF(IFERROR(MATCH(B161,'Osallistujat ja seuranta'!$C$4:$C$23,0),0)&gt;0,TRUE,FALSE)</f>
        <v>0</v>
      </c>
      <c r="K161" s="103" t="b">
        <f>IF(IFERROR(MATCH(C161,'Osallistujat ja seuranta'!$C$4:$C$23,0),0)&gt;0,TRUE,FALSE)</f>
        <v>0</v>
      </c>
      <c r="L161" s="103" t="b">
        <f t="shared" si="66"/>
        <v>0</v>
      </c>
      <c r="M161" s="103" t="b">
        <f t="shared" si="67"/>
        <v>1</v>
      </c>
      <c r="N161" s="103" t="b">
        <f t="shared" si="68"/>
        <v>0</v>
      </c>
      <c r="O161" s="104" t="str">
        <f t="shared" si="69"/>
        <v/>
      </c>
      <c r="P161" s="105" t="str">
        <f t="shared" si="62"/>
        <v/>
      </c>
      <c r="Q161" s="105" t="str">
        <f t="shared" si="63"/>
        <v/>
      </c>
      <c r="R161" s="105" t="str">
        <f t="shared" si="70"/>
        <v/>
      </c>
      <c r="S161" s="104" t="str">
        <f t="shared" si="71"/>
        <v/>
      </c>
      <c r="T161" s="104">
        <f t="shared" si="72"/>
        <v>1</v>
      </c>
      <c r="U161" s="104" t="e">
        <f t="shared" si="73"/>
        <v>#VALUE!</v>
      </c>
      <c r="V161" s="104" t="e">
        <f t="shared" si="74"/>
        <v>#VALUE!</v>
      </c>
      <c r="W161" s="106" t="str">
        <f t="shared" si="75"/>
        <v/>
      </c>
      <c r="X161" s="107" t="e">
        <f t="shared" si="76"/>
        <v>#VALUE!</v>
      </c>
      <c r="Y161" s="107" t="e">
        <f t="shared" si="77"/>
        <v>#VALUE!</v>
      </c>
      <c r="Z161" s="107" t="str">
        <f>IF(O161=1,(X161*(T161-W161))*'Säännöt ja ohjeet'!$B$55+Y161,"")</f>
        <v/>
      </c>
      <c r="AA161" s="107">
        <f t="shared" si="78"/>
        <v>0</v>
      </c>
      <c r="AB161" s="107" t="e">
        <f t="shared" si="79"/>
        <v>#VALUE!</v>
      </c>
      <c r="AC161" s="107" t="e">
        <f t="shared" si="80"/>
        <v>#VALUE!</v>
      </c>
      <c r="AD161" s="107" t="e">
        <f t="shared" si="81"/>
        <v>#VALUE!</v>
      </c>
      <c r="AE161" s="107" t="str">
        <f>IF(O161=1,(AC161*(AA161-AB161))*'Säännöt ja ohjeet'!$B$55+AD161,"")</f>
        <v/>
      </c>
      <c r="AF161" s="108" t="e">
        <f t="shared" si="82"/>
        <v>#NAME?</v>
      </c>
      <c r="AG161" s="108" t="e">
        <f t="shared" si="83"/>
        <v>#NAME?</v>
      </c>
      <c r="AH161" s="81" t="str">
        <f t="shared" si="85"/>
        <v xml:space="preserve"> </v>
      </c>
      <c r="AI161" s="81"/>
      <c r="AJ161" s="98">
        <f t="shared" si="61"/>
        <v>1065.79822146027</v>
      </c>
      <c r="AK161" s="98">
        <f t="shared" si="61"/>
        <v>1755.9610083902357</v>
      </c>
      <c r="AL161" s="98">
        <f t="shared" si="61"/>
        <v>2393.1216561351093</v>
      </c>
      <c r="AM161" s="98">
        <f t="shared" si="61"/>
        <v>1473.1792572324061</v>
      </c>
      <c r="AN161" s="98">
        <f t="shared" si="61"/>
        <v>1488.9310229900893</v>
      </c>
      <c r="AO161" s="98">
        <f t="shared" si="61"/>
        <v>1448.0113474956343</v>
      </c>
      <c r="AP161" s="98">
        <f t="shared" si="61"/>
        <v>2249.8426729881276</v>
      </c>
      <c r="AQ161" s="98">
        <f t="shared" si="61"/>
        <v>1617.1833443716</v>
      </c>
      <c r="AR161" s="98">
        <f t="shared" si="61"/>
        <v>907.61626695294342</v>
      </c>
      <c r="AS161" s="98">
        <f t="shared" si="61"/>
        <v>2140.6280191560977</v>
      </c>
      <c r="AT161" s="98">
        <f t="shared" si="61"/>
        <v>1917.7544818345082</v>
      </c>
      <c r="AU161" s="98">
        <f t="shared" si="61"/>
        <v>2299.1812814105997</v>
      </c>
      <c r="AV161" s="98">
        <f t="shared" si="61"/>
        <v>2254.1978860921427</v>
      </c>
      <c r="AW161" s="98">
        <f t="shared" si="61"/>
        <v>1898.6024527962998</v>
      </c>
      <c r="AX161" s="98">
        <f t="shared" si="61"/>
        <v>958.70573954646864</v>
      </c>
      <c r="AY161" s="98">
        <f t="shared" si="61"/>
        <v>2287.3116246887657</v>
      </c>
      <c r="AZ161" s="98">
        <f t="shared" si="61"/>
        <v>1355.1012206000657</v>
      </c>
      <c r="BA161" s="98">
        <f t="shared" si="61"/>
        <v>2326.2729048601645</v>
      </c>
      <c r="BB161" s="98">
        <f t="shared" si="61"/>
        <v>2163.9471202509658</v>
      </c>
      <c r="BC161" s="98">
        <f t="shared" si="61"/>
        <v>722.04551071488447</v>
      </c>
      <c r="BD161" s="98" t="e">
        <f t="shared" si="61"/>
        <v>#N/A</v>
      </c>
      <c r="BE161" s="98" t="e">
        <f t="shared" si="61"/>
        <v>#N/A</v>
      </c>
      <c r="BF161" s="98" t="e">
        <f t="shared" si="61"/>
        <v>#N/A</v>
      </c>
      <c r="BG161" s="98" t="e">
        <f t="shared" si="61"/>
        <v>#N/A</v>
      </c>
      <c r="BH161" s="98" t="e">
        <f t="shared" si="61"/>
        <v>#N/A</v>
      </c>
      <c r="BI161" s="98" t="e">
        <f t="shared" si="61"/>
        <v>#N/A</v>
      </c>
      <c r="BJ161" s="99">
        <f t="shared" si="64"/>
        <v>1736.1696519983689</v>
      </c>
    </row>
    <row r="162">
      <c r="A162" s="27"/>
      <c r="B162" s="109"/>
      <c r="C162" s="110"/>
      <c r="D162" s="110"/>
      <c r="E162" s="110"/>
      <c r="F162" s="110"/>
      <c r="G162" s="114"/>
      <c r="H162" s="103"/>
      <c r="I162" s="103" t="b">
        <f t="shared" si="65"/>
        <v>0</v>
      </c>
      <c r="J162" s="103" t="b">
        <f>IF(IFERROR(MATCH(B162,'Osallistujat ja seuranta'!$C$4:$C$23,0),0)&gt;0,TRUE,FALSE)</f>
        <v>0</v>
      </c>
      <c r="K162" s="103" t="b">
        <f>IF(IFERROR(MATCH(C162,'Osallistujat ja seuranta'!$C$4:$C$23,0),0)&gt;0,TRUE,FALSE)</f>
        <v>0</v>
      </c>
      <c r="L162" s="103" t="b">
        <f t="shared" si="66"/>
        <v>0</v>
      </c>
      <c r="M162" s="103" t="b">
        <f t="shared" si="67"/>
        <v>1</v>
      </c>
      <c r="N162" s="103" t="b">
        <f t="shared" si="68"/>
        <v>0</v>
      </c>
      <c r="O162" s="104" t="str">
        <f t="shared" si="69"/>
        <v/>
      </c>
      <c r="P162" s="105" t="str">
        <f t="shared" si="62"/>
        <v/>
      </c>
      <c r="Q162" s="105" t="str">
        <f t="shared" si="63"/>
        <v/>
      </c>
      <c r="R162" s="105" t="str">
        <f t="shared" si="70"/>
        <v/>
      </c>
      <c r="S162" s="104" t="str">
        <f t="shared" si="71"/>
        <v/>
      </c>
      <c r="T162" s="104">
        <f t="shared" si="72"/>
        <v>1</v>
      </c>
      <c r="U162" s="104" t="e">
        <f t="shared" si="73"/>
        <v>#VALUE!</v>
      </c>
      <c r="V162" s="104" t="e">
        <f t="shared" si="74"/>
        <v>#VALUE!</v>
      </c>
      <c r="W162" s="106" t="str">
        <f t="shared" si="75"/>
        <v/>
      </c>
      <c r="X162" s="107" t="e">
        <f t="shared" si="76"/>
        <v>#VALUE!</v>
      </c>
      <c r="Y162" s="107" t="e">
        <f t="shared" si="77"/>
        <v>#VALUE!</v>
      </c>
      <c r="Z162" s="107" t="str">
        <f>IF(O162=1,(X162*(T162-W162))*'Säännöt ja ohjeet'!$B$55+Y162,"")</f>
        <v/>
      </c>
      <c r="AA162" s="107">
        <f t="shared" si="78"/>
        <v>0</v>
      </c>
      <c r="AB162" s="107" t="e">
        <f t="shared" si="79"/>
        <v>#VALUE!</v>
      </c>
      <c r="AC162" s="107" t="e">
        <f t="shared" si="80"/>
        <v>#VALUE!</v>
      </c>
      <c r="AD162" s="107" t="e">
        <f t="shared" si="81"/>
        <v>#VALUE!</v>
      </c>
      <c r="AE162" s="107" t="str">
        <f>IF(O162=1,(AC162*(AA162-AB162))*'Säännöt ja ohjeet'!$B$55+AD162,"")</f>
        <v/>
      </c>
      <c r="AF162" s="108" t="e">
        <f t="shared" si="82"/>
        <v>#NAME?</v>
      </c>
      <c r="AG162" s="108" t="e">
        <f t="shared" si="83"/>
        <v>#NAME?</v>
      </c>
      <c r="AH162" s="81" t="str">
        <f t="shared" si="85"/>
        <v xml:space="preserve"> </v>
      </c>
      <c r="AI162" s="81"/>
      <c r="AJ162" s="98">
        <f t="shared" si="61"/>
        <v>1065.79822146027</v>
      </c>
      <c r="AK162" s="98">
        <f t="shared" si="61"/>
        <v>1755.9610083902357</v>
      </c>
      <c r="AL162" s="98">
        <f t="shared" si="61"/>
        <v>2393.1216561351093</v>
      </c>
      <c r="AM162" s="98">
        <f t="shared" si="61"/>
        <v>1473.1792572324061</v>
      </c>
      <c r="AN162" s="98">
        <f t="shared" si="61"/>
        <v>1488.9310229900893</v>
      </c>
      <c r="AO162" s="98">
        <f t="shared" si="61"/>
        <v>1448.0113474956343</v>
      </c>
      <c r="AP162" s="98">
        <f t="shared" si="61"/>
        <v>2249.8426729881276</v>
      </c>
      <c r="AQ162" s="98">
        <f t="shared" si="61"/>
        <v>1617.1833443716</v>
      </c>
      <c r="AR162" s="98">
        <f t="shared" si="61"/>
        <v>907.61626695294342</v>
      </c>
      <c r="AS162" s="98">
        <f t="shared" si="61"/>
        <v>2140.6280191560977</v>
      </c>
      <c r="AT162" s="98">
        <f t="shared" si="61"/>
        <v>1917.7544818345082</v>
      </c>
      <c r="AU162" s="98">
        <f t="shared" si="61"/>
        <v>2299.1812814105997</v>
      </c>
      <c r="AV162" s="98">
        <f t="shared" si="61"/>
        <v>2254.1978860921427</v>
      </c>
      <c r="AW162" s="98">
        <f t="shared" si="61"/>
        <v>1898.6024527962998</v>
      </c>
      <c r="AX162" s="98">
        <f t="shared" si="61"/>
        <v>958.70573954646864</v>
      </c>
      <c r="AY162" s="98">
        <f t="shared" si="61"/>
        <v>2287.3116246887657</v>
      </c>
      <c r="AZ162" s="98">
        <f t="shared" si="61"/>
        <v>1355.1012206000657</v>
      </c>
      <c r="BA162" s="98">
        <f t="shared" si="61"/>
        <v>2326.2729048601645</v>
      </c>
      <c r="BB162" s="98">
        <f t="shared" si="61"/>
        <v>2163.9471202509658</v>
      </c>
      <c r="BC162" s="98">
        <f t="shared" si="61"/>
        <v>722.04551071488447</v>
      </c>
      <c r="BD162" s="98" t="e">
        <f t="shared" si="61"/>
        <v>#N/A</v>
      </c>
      <c r="BE162" s="98" t="e">
        <f t="shared" si="61"/>
        <v>#N/A</v>
      </c>
      <c r="BF162" s="98" t="e">
        <f t="shared" si="61"/>
        <v>#N/A</v>
      </c>
      <c r="BG162" s="98" t="e">
        <f t="shared" si="61"/>
        <v>#N/A</v>
      </c>
      <c r="BH162" s="98" t="e">
        <f t="shared" si="61"/>
        <v>#N/A</v>
      </c>
      <c r="BI162" s="98" t="e">
        <f t="shared" si="61"/>
        <v>#N/A</v>
      </c>
      <c r="BJ162" s="99">
        <f t="shared" si="64"/>
        <v>1736.1696519983689</v>
      </c>
    </row>
    <row r="163">
      <c r="A163" s="27"/>
      <c r="B163" s="109"/>
      <c r="C163" s="110"/>
      <c r="D163" s="110"/>
      <c r="E163" s="110"/>
      <c r="F163" s="110"/>
      <c r="G163" s="114"/>
      <c r="H163" s="103"/>
      <c r="I163" s="103" t="b">
        <f t="shared" si="65"/>
        <v>0</v>
      </c>
      <c r="J163" s="103" t="b">
        <f>IF(IFERROR(MATCH(B163,'Osallistujat ja seuranta'!$C$4:$C$23,0),0)&gt;0,TRUE,FALSE)</f>
        <v>0</v>
      </c>
      <c r="K163" s="103" t="b">
        <f>IF(IFERROR(MATCH(C163,'Osallistujat ja seuranta'!$C$4:$C$23,0),0)&gt;0,TRUE,FALSE)</f>
        <v>0</v>
      </c>
      <c r="L163" s="103" t="b">
        <f t="shared" si="66"/>
        <v>0</v>
      </c>
      <c r="M163" s="103" t="b">
        <f t="shared" si="67"/>
        <v>1</v>
      </c>
      <c r="N163" s="103" t="b">
        <f t="shared" si="68"/>
        <v>0</v>
      </c>
      <c r="O163" s="104" t="str">
        <f t="shared" si="69"/>
        <v/>
      </c>
      <c r="P163" s="105" t="str">
        <f t="shared" si="62"/>
        <v/>
      </c>
      <c r="Q163" s="105" t="str">
        <f t="shared" si="63"/>
        <v/>
      </c>
      <c r="R163" s="105" t="str">
        <f t="shared" si="70"/>
        <v/>
      </c>
      <c r="S163" s="104" t="str">
        <f t="shared" si="71"/>
        <v/>
      </c>
      <c r="T163" s="104">
        <f t="shared" si="72"/>
        <v>1</v>
      </c>
      <c r="U163" s="104" t="e">
        <f t="shared" si="73"/>
        <v>#VALUE!</v>
      </c>
      <c r="V163" s="104" t="e">
        <f t="shared" si="74"/>
        <v>#VALUE!</v>
      </c>
      <c r="W163" s="106" t="str">
        <f t="shared" si="75"/>
        <v/>
      </c>
      <c r="X163" s="107" t="e">
        <f t="shared" si="76"/>
        <v>#VALUE!</v>
      </c>
      <c r="Y163" s="107" t="e">
        <f t="shared" si="77"/>
        <v>#VALUE!</v>
      </c>
      <c r="Z163" s="107" t="str">
        <f>IF(O163=1,(X163*(T163-W163))*'Säännöt ja ohjeet'!$B$55+Y163,"")</f>
        <v/>
      </c>
      <c r="AA163" s="107">
        <f t="shared" si="78"/>
        <v>0</v>
      </c>
      <c r="AB163" s="107" t="e">
        <f t="shared" si="79"/>
        <v>#VALUE!</v>
      </c>
      <c r="AC163" s="107" t="e">
        <f t="shared" si="80"/>
        <v>#VALUE!</v>
      </c>
      <c r="AD163" s="107" t="e">
        <f t="shared" si="81"/>
        <v>#VALUE!</v>
      </c>
      <c r="AE163" s="107" t="str">
        <f>IF(O163=1,(AC163*(AA163-AB163))*'Säännöt ja ohjeet'!$B$55+AD163,"")</f>
        <v/>
      </c>
      <c r="AF163" s="108" t="e">
        <f t="shared" si="82"/>
        <v>#NAME?</v>
      </c>
      <c r="AG163" s="108" t="e">
        <f t="shared" si="83"/>
        <v>#NAME?</v>
      </c>
      <c r="AH163" s="81" t="str">
        <f t="shared" si="85"/>
        <v xml:space="preserve"> </v>
      </c>
      <c r="AI163" s="81"/>
      <c r="AJ163" s="98">
        <f t="shared" si="61"/>
        <v>1065.79822146027</v>
      </c>
      <c r="AK163" s="98">
        <f t="shared" si="61"/>
        <v>1755.9610083902357</v>
      </c>
      <c r="AL163" s="98">
        <f t="shared" si="61"/>
        <v>2393.1216561351093</v>
      </c>
      <c r="AM163" s="98">
        <f t="shared" si="61"/>
        <v>1473.1792572324061</v>
      </c>
      <c r="AN163" s="98">
        <f t="shared" si="61"/>
        <v>1488.9310229900893</v>
      </c>
      <c r="AO163" s="98">
        <f t="shared" si="61"/>
        <v>1448.0113474956343</v>
      </c>
      <c r="AP163" s="98">
        <f t="shared" si="61"/>
        <v>2249.8426729881276</v>
      </c>
      <c r="AQ163" s="98">
        <f t="shared" si="61"/>
        <v>1617.1833443716</v>
      </c>
      <c r="AR163" s="98">
        <f t="shared" si="61"/>
        <v>907.61626695294342</v>
      </c>
      <c r="AS163" s="98">
        <f t="shared" si="61"/>
        <v>2140.6280191560977</v>
      </c>
      <c r="AT163" s="98">
        <f t="shared" si="61"/>
        <v>1917.7544818345082</v>
      </c>
      <c r="AU163" s="98">
        <f t="shared" si="61"/>
        <v>2299.1812814105997</v>
      </c>
      <c r="AV163" s="98">
        <f t="shared" si="61"/>
        <v>2254.1978860921427</v>
      </c>
      <c r="AW163" s="98">
        <f t="shared" si="61"/>
        <v>1898.6024527962998</v>
      </c>
      <c r="AX163" s="98">
        <f t="shared" si="61"/>
        <v>958.70573954646864</v>
      </c>
      <c r="AY163" s="98">
        <f t="shared" si="61"/>
        <v>2287.3116246887657</v>
      </c>
      <c r="AZ163" s="98">
        <f t="shared" si="61"/>
        <v>1355.1012206000657</v>
      </c>
      <c r="BA163" s="98">
        <f t="shared" si="61"/>
        <v>2326.2729048601645</v>
      </c>
      <c r="BB163" s="98">
        <f t="shared" si="61"/>
        <v>2163.9471202509658</v>
      </c>
      <c r="BC163" s="98">
        <f t="shared" si="61"/>
        <v>722.04551071488447</v>
      </c>
      <c r="BD163" s="98" t="e">
        <f t="shared" si="61"/>
        <v>#N/A</v>
      </c>
      <c r="BE163" s="98" t="e">
        <f t="shared" si="61"/>
        <v>#N/A</v>
      </c>
      <c r="BF163" s="98" t="e">
        <f t="shared" si="61"/>
        <v>#N/A</v>
      </c>
      <c r="BG163" s="98" t="e">
        <f t="shared" si="61"/>
        <v>#N/A</v>
      </c>
      <c r="BH163" s="98" t="e">
        <f t="shared" si="61"/>
        <v>#N/A</v>
      </c>
      <c r="BI163" s="98" t="e">
        <f t="shared" si="61"/>
        <v>#N/A</v>
      </c>
      <c r="BJ163" s="99">
        <f t="shared" si="64"/>
        <v>1736.1696519983689</v>
      </c>
    </row>
    <row r="164">
      <c r="A164" s="27"/>
      <c r="B164" s="109"/>
      <c r="C164" s="110"/>
      <c r="D164" s="110"/>
      <c r="E164" s="110"/>
      <c r="F164" s="110"/>
      <c r="G164" s="114"/>
      <c r="H164" s="103"/>
      <c r="I164" s="103" t="b">
        <f t="shared" si="65"/>
        <v>0</v>
      </c>
      <c r="J164" s="103" t="b">
        <f>IF(IFERROR(MATCH(B164,'Osallistujat ja seuranta'!$C$4:$C$23,0),0)&gt;0,TRUE,FALSE)</f>
        <v>0</v>
      </c>
      <c r="K164" s="103" t="b">
        <f>IF(IFERROR(MATCH(C164,'Osallistujat ja seuranta'!$C$4:$C$23,0),0)&gt;0,TRUE,FALSE)</f>
        <v>0</v>
      </c>
      <c r="L164" s="103" t="b">
        <f t="shared" si="66"/>
        <v>0</v>
      </c>
      <c r="M164" s="103" t="b">
        <f t="shared" si="67"/>
        <v>1</v>
      </c>
      <c r="N164" s="103" t="b">
        <f t="shared" si="68"/>
        <v>0</v>
      </c>
      <c r="O164" s="104" t="str">
        <f t="shared" si="69"/>
        <v/>
      </c>
      <c r="P164" s="105" t="str">
        <f t="shared" si="62"/>
        <v/>
      </c>
      <c r="Q164" s="105" t="str">
        <f t="shared" si="63"/>
        <v/>
      </c>
      <c r="R164" s="105" t="str">
        <f t="shared" si="70"/>
        <v/>
      </c>
      <c r="S164" s="104" t="str">
        <f t="shared" si="71"/>
        <v/>
      </c>
      <c r="T164" s="104">
        <f t="shared" si="72"/>
        <v>1</v>
      </c>
      <c r="U164" s="104" t="e">
        <f t="shared" si="73"/>
        <v>#VALUE!</v>
      </c>
      <c r="V164" s="104" t="e">
        <f t="shared" si="74"/>
        <v>#VALUE!</v>
      </c>
      <c r="W164" s="106" t="str">
        <f t="shared" si="75"/>
        <v/>
      </c>
      <c r="X164" s="107" t="e">
        <f t="shared" si="76"/>
        <v>#VALUE!</v>
      </c>
      <c r="Y164" s="107" t="e">
        <f t="shared" si="77"/>
        <v>#VALUE!</v>
      </c>
      <c r="Z164" s="107" t="str">
        <f>IF(O164=1,(X164*(T164-W164))*'Säännöt ja ohjeet'!$B$55+Y164,"")</f>
        <v/>
      </c>
      <c r="AA164" s="107">
        <f t="shared" si="78"/>
        <v>0</v>
      </c>
      <c r="AB164" s="107" t="e">
        <f t="shared" si="79"/>
        <v>#VALUE!</v>
      </c>
      <c r="AC164" s="107" t="e">
        <f t="shared" si="80"/>
        <v>#VALUE!</v>
      </c>
      <c r="AD164" s="107" t="e">
        <f t="shared" si="81"/>
        <v>#VALUE!</v>
      </c>
      <c r="AE164" s="107" t="str">
        <f>IF(O164=1,(AC164*(AA164-AB164))*'Säännöt ja ohjeet'!$B$55+AD164,"")</f>
        <v/>
      </c>
      <c r="AF164" s="108" t="e">
        <f t="shared" si="82"/>
        <v>#NAME?</v>
      </c>
      <c r="AG164" s="108" t="e">
        <f t="shared" si="83"/>
        <v>#NAME?</v>
      </c>
      <c r="AH164" s="81" t="str">
        <f t="shared" si="85"/>
        <v xml:space="preserve"> </v>
      </c>
      <c r="AI164" s="81"/>
      <c r="AJ164" s="98">
        <f t="shared" si="61"/>
        <v>1065.79822146027</v>
      </c>
      <c r="AK164" s="98">
        <f t="shared" si="61"/>
        <v>1755.9610083902357</v>
      </c>
      <c r="AL164" s="98">
        <f t="shared" si="61"/>
        <v>2393.1216561351093</v>
      </c>
      <c r="AM164" s="98">
        <f t="shared" si="61"/>
        <v>1473.1792572324061</v>
      </c>
      <c r="AN164" s="98">
        <f t="shared" si="61"/>
        <v>1488.9310229900893</v>
      </c>
      <c r="AO164" s="98">
        <f t="shared" si="61"/>
        <v>1448.0113474956343</v>
      </c>
      <c r="AP164" s="98">
        <f t="shared" si="61"/>
        <v>2249.8426729881276</v>
      </c>
      <c r="AQ164" s="98">
        <f t="shared" si="61"/>
        <v>1617.1833443716</v>
      </c>
      <c r="AR164" s="98">
        <f t="shared" si="61"/>
        <v>907.61626695294342</v>
      </c>
      <c r="AS164" s="98">
        <f t="shared" si="61"/>
        <v>2140.6280191560977</v>
      </c>
      <c r="AT164" s="98">
        <f t="shared" si="61"/>
        <v>1917.7544818345082</v>
      </c>
      <c r="AU164" s="98">
        <f t="shared" si="61"/>
        <v>2299.1812814105997</v>
      </c>
      <c r="AV164" s="98">
        <f t="shared" si="61"/>
        <v>2254.1978860921427</v>
      </c>
      <c r="AW164" s="98">
        <f t="shared" si="61"/>
        <v>1898.6024527962998</v>
      </c>
      <c r="AX164" s="98">
        <f t="shared" si="61"/>
        <v>958.70573954646864</v>
      </c>
      <c r="AY164" s="98">
        <f t="shared" si="61"/>
        <v>2287.3116246887657</v>
      </c>
      <c r="AZ164" s="98">
        <f t="shared" si="61"/>
        <v>1355.1012206000657</v>
      </c>
      <c r="BA164" s="98">
        <f t="shared" si="61"/>
        <v>2326.2729048601645</v>
      </c>
      <c r="BB164" s="98">
        <f t="shared" si="61"/>
        <v>2163.9471202509658</v>
      </c>
      <c r="BC164" s="98">
        <f t="shared" si="61"/>
        <v>722.04551071488447</v>
      </c>
      <c r="BD164" s="98" t="e">
        <f t="shared" si="61"/>
        <v>#N/A</v>
      </c>
      <c r="BE164" s="98" t="e">
        <f t="shared" si="61"/>
        <v>#N/A</v>
      </c>
      <c r="BF164" s="98" t="e">
        <f t="shared" si="61"/>
        <v>#N/A</v>
      </c>
      <c r="BG164" s="98" t="e">
        <f t="shared" si="61"/>
        <v>#N/A</v>
      </c>
      <c r="BH164" s="98" t="e">
        <f t="shared" si="61"/>
        <v>#N/A</v>
      </c>
      <c r="BI164" s="98" t="e">
        <f t="shared" si="61"/>
        <v>#N/A</v>
      </c>
      <c r="BJ164" s="99">
        <f t="shared" si="64"/>
        <v>1736.1696519983689</v>
      </c>
    </row>
    <row r="165">
      <c r="A165" s="27"/>
      <c r="B165" s="109"/>
      <c r="C165" s="110"/>
      <c r="D165" s="110"/>
      <c r="E165" s="110"/>
      <c r="F165" s="110"/>
      <c r="G165" s="114"/>
      <c r="H165" s="103"/>
      <c r="I165" s="103" t="b">
        <f t="shared" si="65"/>
        <v>0</v>
      </c>
      <c r="J165" s="103" t="b">
        <f>IF(IFERROR(MATCH(B165,'Osallistujat ja seuranta'!$C$4:$C$23,0),0)&gt;0,TRUE,FALSE)</f>
        <v>0</v>
      </c>
      <c r="K165" s="103" t="b">
        <f>IF(IFERROR(MATCH(C165,'Osallistujat ja seuranta'!$C$4:$C$23,0),0)&gt;0,TRUE,FALSE)</f>
        <v>0</v>
      </c>
      <c r="L165" s="103" t="b">
        <f t="shared" si="66"/>
        <v>0</v>
      </c>
      <c r="M165" s="103" t="b">
        <f t="shared" si="67"/>
        <v>1</v>
      </c>
      <c r="N165" s="103" t="b">
        <f t="shared" si="68"/>
        <v>0</v>
      </c>
      <c r="O165" s="104" t="str">
        <f t="shared" si="69"/>
        <v/>
      </c>
      <c r="P165" s="105" t="str">
        <f t="shared" si="62"/>
        <v/>
      </c>
      <c r="Q165" s="105" t="str">
        <f t="shared" si="63"/>
        <v/>
      </c>
      <c r="R165" s="105" t="str">
        <f t="shared" si="70"/>
        <v/>
      </c>
      <c r="S165" s="104" t="str">
        <f t="shared" si="71"/>
        <v/>
      </c>
      <c r="T165" s="104">
        <f t="shared" si="72"/>
        <v>1</v>
      </c>
      <c r="U165" s="104" t="e">
        <f t="shared" si="73"/>
        <v>#VALUE!</v>
      </c>
      <c r="V165" s="104" t="e">
        <f t="shared" si="74"/>
        <v>#VALUE!</v>
      </c>
      <c r="W165" s="106" t="str">
        <f t="shared" si="75"/>
        <v/>
      </c>
      <c r="X165" s="107" t="e">
        <f t="shared" si="76"/>
        <v>#VALUE!</v>
      </c>
      <c r="Y165" s="107" t="e">
        <f t="shared" si="77"/>
        <v>#VALUE!</v>
      </c>
      <c r="Z165" s="107" t="str">
        <f>IF(O165=1,(X165*(T165-W165))*'Säännöt ja ohjeet'!$B$55+Y165,"")</f>
        <v/>
      </c>
      <c r="AA165" s="107">
        <f t="shared" si="78"/>
        <v>0</v>
      </c>
      <c r="AB165" s="107" t="e">
        <f t="shared" si="79"/>
        <v>#VALUE!</v>
      </c>
      <c r="AC165" s="107" t="e">
        <f t="shared" si="80"/>
        <v>#VALUE!</v>
      </c>
      <c r="AD165" s="107" t="e">
        <f t="shared" si="81"/>
        <v>#VALUE!</v>
      </c>
      <c r="AE165" s="107" t="str">
        <f>IF(O165=1,(AC165*(AA165-AB165))*'Säännöt ja ohjeet'!$B$55+AD165,"")</f>
        <v/>
      </c>
      <c r="AF165" s="108" t="e">
        <f t="shared" si="82"/>
        <v>#NAME?</v>
      </c>
      <c r="AG165" s="108" t="e">
        <f t="shared" si="83"/>
        <v>#NAME?</v>
      </c>
      <c r="AH165" s="81" t="str">
        <f t="shared" si="85"/>
        <v xml:space="preserve"> </v>
      </c>
      <c r="AI165" s="81"/>
      <c r="AJ165" s="98">
        <f t="shared" ref="AJ165:BI180" si="86">IF($B165=AJ$3,AJ164+$Z165,IF($C165=AJ$3,AJ164+$AE165,AJ164))</f>
        <v>1065.79822146027</v>
      </c>
      <c r="AK165" s="98">
        <f t="shared" si="86"/>
        <v>1755.9610083902357</v>
      </c>
      <c r="AL165" s="98">
        <f t="shared" si="86"/>
        <v>2393.1216561351093</v>
      </c>
      <c r="AM165" s="98">
        <f t="shared" si="86"/>
        <v>1473.1792572324061</v>
      </c>
      <c r="AN165" s="98">
        <f t="shared" si="86"/>
        <v>1488.9310229900893</v>
      </c>
      <c r="AO165" s="98">
        <f t="shared" si="86"/>
        <v>1448.0113474956343</v>
      </c>
      <c r="AP165" s="98">
        <f t="shared" si="86"/>
        <v>2249.8426729881276</v>
      </c>
      <c r="AQ165" s="98">
        <f t="shared" si="86"/>
        <v>1617.1833443716</v>
      </c>
      <c r="AR165" s="98">
        <f t="shared" si="86"/>
        <v>907.61626695294342</v>
      </c>
      <c r="AS165" s="98">
        <f t="shared" si="86"/>
        <v>2140.6280191560977</v>
      </c>
      <c r="AT165" s="98">
        <f t="shared" si="86"/>
        <v>1917.7544818345082</v>
      </c>
      <c r="AU165" s="98">
        <f t="shared" si="86"/>
        <v>2299.1812814105997</v>
      </c>
      <c r="AV165" s="98">
        <f t="shared" si="86"/>
        <v>2254.1978860921427</v>
      </c>
      <c r="AW165" s="98">
        <f t="shared" si="86"/>
        <v>1898.6024527962998</v>
      </c>
      <c r="AX165" s="98">
        <f t="shared" si="86"/>
        <v>958.70573954646864</v>
      </c>
      <c r="AY165" s="98">
        <f t="shared" si="86"/>
        <v>2287.3116246887657</v>
      </c>
      <c r="AZ165" s="98">
        <f t="shared" si="86"/>
        <v>1355.1012206000657</v>
      </c>
      <c r="BA165" s="98">
        <f t="shared" si="86"/>
        <v>2326.2729048601645</v>
      </c>
      <c r="BB165" s="98">
        <f t="shared" si="86"/>
        <v>2163.9471202509658</v>
      </c>
      <c r="BC165" s="98">
        <f t="shared" si="86"/>
        <v>722.04551071488447</v>
      </c>
      <c r="BD165" s="98" t="e">
        <f t="shared" si="86"/>
        <v>#N/A</v>
      </c>
      <c r="BE165" s="98" t="e">
        <f t="shared" si="86"/>
        <v>#N/A</v>
      </c>
      <c r="BF165" s="98" t="e">
        <f t="shared" si="86"/>
        <v>#N/A</v>
      </c>
      <c r="BG165" s="98" t="e">
        <f t="shared" si="86"/>
        <v>#N/A</v>
      </c>
      <c r="BH165" s="98" t="e">
        <f t="shared" si="86"/>
        <v>#N/A</v>
      </c>
      <c r="BI165" s="98" t="e">
        <f t="shared" si="86"/>
        <v>#N/A</v>
      </c>
      <c r="BJ165" s="99">
        <f t="shared" si="64"/>
        <v>1736.1696519983689</v>
      </c>
    </row>
    <row r="166">
      <c r="A166" s="27"/>
      <c r="B166" s="109"/>
      <c r="C166" s="110"/>
      <c r="D166" s="110"/>
      <c r="E166" s="110"/>
      <c r="F166" s="110"/>
      <c r="G166" s="114"/>
      <c r="H166" s="103"/>
      <c r="I166" s="103" t="b">
        <f t="shared" si="65"/>
        <v>0</v>
      </c>
      <c r="J166" s="103" t="b">
        <f>IF(IFERROR(MATCH(B166,'Osallistujat ja seuranta'!$C$4:$C$23,0),0)&gt;0,TRUE,FALSE)</f>
        <v>0</v>
      </c>
      <c r="K166" s="103" t="b">
        <f>IF(IFERROR(MATCH(C166,'Osallistujat ja seuranta'!$C$4:$C$23,0),0)&gt;0,TRUE,FALSE)</f>
        <v>0</v>
      </c>
      <c r="L166" s="103" t="b">
        <f t="shared" si="66"/>
        <v>0</v>
      </c>
      <c r="M166" s="103" t="b">
        <f t="shared" si="67"/>
        <v>1</v>
      </c>
      <c r="N166" s="103" t="b">
        <f t="shared" si="68"/>
        <v>0</v>
      </c>
      <c r="O166" s="104" t="str">
        <f t="shared" si="69"/>
        <v/>
      </c>
      <c r="P166" s="105" t="str">
        <f t="shared" si="62"/>
        <v/>
      </c>
      <c r="Q166" s="105" t="str">
        <f t="shared" si="63"/>
        <v/>
      </c>
      <c r="R166" s="105" t="str">
        <f t="shared" si="70"/>
        <v/>
      </c>
      <c r="S166" s="104" t="str">
        <f t="shared" si="71"/>
        <v/>
      </c>
      <c r="T166" s="104">
        <f t="shared" si="72"/>
        <v>1</v>
      </c>
      <c r="U166" s="104" t="e">
        <f t="shared" si="73"/>
        <v>#VALUE!</v>
      </c>
      <c r="V166" s="104" t="e">
        <f t="shared" si="74"/>
        <v>#VALUE!</v>
      </c>
      <c r="W166" s="106" t="str">
        <f t="shared" si="75"/>
        <v/>
      </c>
      <c r="X166" s="107" t="e">
        <f t="shared" si="76"/>
        <v>#VALUE!</v>
      </c>
      <c r="Y166" s="107" t="e">
        <f t="shared" si="77"/>
        <v>#VALUE!</v>
      </c>
      <c r="Z166" s="107" t="str">
        <f>IF(O166=1,(X166*(T166-W166))*'Säännöt ja ohjeet'!$B$55+Y166,"")</f>
        <v/>
      </c>
      <c r="AA166" s="107">
        <f t="shared" si="78"/>
        <v>0</v>
      </c>
      <c r="AB166" s="107" t="e">
        <f t="shared" si="79"/>
        <v>#VALUE!</v>
      </c>
      <c r="AC166" s="107" t="e">
        <f t="shared" si="80"/>
        <v>#VALUE!</v>
      </c>
      <c r="AD166" s="107" t="e">
        <f t="shared" si="81"/>
        <v>#VALUE!</v>
      </c>
      <c r="AE166" s="107" t="str">
        <f>IF(O166=1,(AC166*(AA166-AB166))*'Säännöt ja ohjeet'!$B$55+AD166,"")</f>
        <v/>
      </c>
      <c r="AF166" s="108" t="e">
        <f t="shared" si="82"/>
        <v>#NAME?</v>
      </c>
      <c r="AG166" s="108" t="e">
        <f t="shared" si="83"/>
        <v>#NAME?</v>
      </c>
      <c r="AH166" s="81" t="str">
        <f t="shared" si="85"/>
        <v xml:space="preserve"> </v>
      </c>
      <c r="AI166" s="81"/>
      <c r="AJ166" s="98">
        <f t="shared" si="86"/>
        <v>1065.79822146027</v>
      </c>
      <c r="AK166" s="98">
        <f t="shared" si="86"/>
        <v>1755.9610083902357</v>
      </c>
      <c r="AL166" s="98">
        <f t="shared" si="86"/>
        <v>2393.1216561351093</v>
      </c>
      <c r="AM166" s="98">
        <f t="shared" si="86"/>
        <v>1473.1792572324061</v>
      </c>
      <c r="AN166" s="98">
        <f t="shared" si="86"/>
        <v>1488.9310229900893</v>
      </c>
      <c r="AO166" s="98">
        <f t="shared" si="86"/>
        <v>1448.0113474956343</v>
      </c>
      <c r="AP166" s="98">
        <f t="shared" si="86"/>
        <v>2249.8426729881276</v>
      </c>
      <c r="AQ166" s="98">
        <f t="shared" si="86"/>
        <v>1617.1833443716</v>
      </c>
      <c r="AR166" s="98">
        <f t="shared" si="86"/>
        <v>907.61626695294342</v>
      </c>
      <c r="AS166" s="98">
        <f t="shared" si="86"/>
        <v>2140.6280191560977</v>
      </c>
      <c r="AT166" s="98">
        <f t="shared" si="86"/>
        <v>1917.7544818345082</v>
      </c>
      <c r="AU166" s="98">
        <f t="shared" si="86"/>
        <v>2299.1812814105997</v>
      </c>
      <c r="AV166" s="98">
        <f t="shared" si="86"/>
        <v>2254.1978860921427</v>
      </c>
      <c r="AW166" s="98">
        <f t="shared" si="86"/>
        <v>1898.6024527962998</v>
      </c>
      <c r="AX166" s="98">
        <f t="shared" si="86"/>
        <v>958.70573954646864</v>
      </c>
      <c r="AY166" s="98">
        <f t="shared" si="86"/>
        <v>2287.3116246887657</v>
      </c>
      <c r="AZ166" s="98">
        <f t="shared" si="86"/>
        <v>1355.1012206000657</v>
      </c>
      <c r="BA166" s="98">
        <f t="shared" si="86"/>
        <v>2326.2729048601645</v>
      </c>
      <c r="BB166" s="98">
        <f t="shared" si="86"/>
        <v>2163.9471202509658</v>
      </c>
      <c r="BC166" s="98">
        <f t="shared" si="86"/>
        <v>722.04551071488447</v>
      </c>
      <c r="BD166" s="98" t="e">
        <f t="shared" si="86"/>
        <v>#N/A</v>
      </c>
      <c r="BE166" s="98" t="e">
        <f t="shared" si="86"/>
        <v>#N/A</v>
      </c>
      <c r="BF166" s="98" t="e">
        <f t="shared" si="86"/>
        <v>#N/A</v>
      </c>
      <c r="BG166" s="98" t="e">
        <f t="shared" si="86"/>
        <v>#N/A</v>
      </c>
      <c r="BH166" s="98" t="e">
        <f t="shared" si="86"/>
        <v>#N/A</v>
      </c>
      <c r="BI166" s="98" t="e">
        <f t="shared" si="86"/>
        <v>#N/A</v>
      </c>
      <c r="BJ166" s="99">
        <f t="shared" si="64"/>
        <v>1736.1696519983689</v>
      </c>
    </row>
    <row r="167">
      <c r="A167" s="27"/>
      <c r="B167" s="109"/>
      <c r="C167" s="110"/>
      <c r="D167" s="110"/>
      <c r="E167" s="110"/>
      <c r="F167" s="110"/>
      <c r="G167" s="114"/>
      <c r="H167" s="103"/>
      <c r="I167" s="103" t="b">
        <f t="shared" si="65"/>
        <v>0</v>
      </c>
      <c r="J167" s="103" t="b">
        <f>IF(IFERROR(MATCH(B167,'Osallistujat ja seuranta'!$C$4:$C$23,0),0)&gt;0,TRUE,FALSE)</f>
        <v>0</v>
      </c>
      <c r="K167" s="103" t="b">
        <f>IF(IFERROR(MATCH(C167,'Osallistujat ja seuranta'!$C$4:$C$23,0),0)&gt;0,TRUE,FALSE)</f>
        <v>0</v>
      </c>
      <c r="L167" s="103" t="b">
        <f t="shared" si="66"/>
        <v>0</v>
      </c>
      <c r="M167" s="103" t="b">
        <f t="shared" si="67"/>
        <v>1</v>
      </c>
      <c r="N167" s="103" t="b">
        <f t="shared" si="68"/>
        <v>0</v>
      </c>
      <c r="O167" s="104" t="str">
        <f t="shared" si="69"/>
        <v/>
      </c>
      <c r="P167" s="105" t="str">
        <f t="shared" si="62"/>
        <v/>
      </c>
      <c r="Q167" s="105" t="str">
        <f t="shared" si="63"/>
        <v/>
      </c>
      <c r="R167" s="105" t="str">
        <f t="shared" si="70"/>
        <v/>
      </c>
      <c r="S167" s="104" t="str">
        <f t="shared" si="71"/>
        <v/>
      </c>
      <c r="T167" s="104">
        <f t="shared" si="72"/>
        <v>1</v>
      </c>
      <c r="U167" s="104" t="e">
        <f t="shared" si="73"/>
        <v>#VALUE!</v>
      </c>
      <c r="V167" s="104" t="e">
        <f t="shared" si="74"/>
        <v>#VALUE!</v>
      </c>
      <c r="W167" s="106" t="str">
        <f t="shared" si="75"/>
        <v/>
      </c>
      <c r="X167" s="107" t="e">
        <f t="shared" si="76"/>
        <v>#VALUE!</v>
      </c>
      <c r="Y167" s="107" t="e">
        <f t="shared" si="77"/>
        <v>#VALUE!</v>
      </c>
      <c r="Z167" s="107" t="str">
        <f>IF(O167=1,(X167*(T167-W167))*'Säännöt ja ohjeet'!$B$55+Y167,"")</f>
        <v/>
      </c>
      <c r="AA167" s="107">
        <f t="shared" si="78"/>
        <v>0</v>
      </c>
      <c r="AB167" s="107" t="e">
        <f t="shared" si="79"/>
        <v>#VALUE!</v>
      </c>
      <c r="AC167" s="107" t="e">
        <f t="shared" si="80"/>
        <v>#VALUE!</v>
      </c>
      <c r="AD167" s="107" t="e">
        <f t="shared" si="81"/>
        <v>#VALUE!</v>
      </c>
      <c r="AE167" s="107" t="str">
        <f>IF(O167=1,(AC167*(AA167-AB167))*'Säännöt ja ohjeet'!$B$55+AD167,"")</f>
        <v/>
      </c>
      <c r="AF167" s="108" t="e">
        <f t="shared" si="82"/>
        <v>#NAME?</v>
      </c>
      <c r="AG167" s="108" t="e">
        <f t="shared" si="83"/>
        <v>#NAME?</v>
      </c>
      <c r="AH167" s="81" t="str">
        <f t="shared" si="85"/>
        <v xml:space="preserve"> </v>
      </c>
      <c r="AI167" s="81"/>
      <c r="AJ167" s="98">
        <f t="shared" si="86"/>
        <v>1065.79822146027</v>
      </c>
      <c r="AK167" s="98">
        <f t="shared" si="86"/>
        <v>1755.9610083902357</v>
      </c>
      <c r="AL167" s="98">
        <f t="shared" si="86"/>
        <v>2393.1216561351093</v>
      </c>
      <c r="AM167" s="98">
        <f t="shared" si="86"/>
        <v>1473.1792572324061</v>
      </c>
      <c r="AN167" s="98">
        <f t="shared" si="86"/>
        <v>1488.9310229900893</v>
      </c>
      <c r="AO167" s="98">
        <f t="shared" si="86"/>
        <v>1448.0113474956343</v>
      </c>
      <c r="AP167" s="98">
        <f t="shared" si="86"/>
        <v>2249.8426729881276</v>
      </c>
      <c r="AQ167" s="98">
        <f t="shared" si="86"/>
        <v>1617.1833443716</v>
      </c>
      <c r="AR167" s="98">
        <f t="shared" si="86"/>
        <v>907.61626695294342</v>
      </c>
      <c r="AS167" s="98">
        <f t="shared" si="86"/>
        <v>2140.6280191560977</v>
      </c>
      <c r="AT167" s="98">
        <f t="shared" si="86"/>
        <v>1917.7544818345082</v>
      </c>
      <c r="AU167" s="98">
        <f t="shared" si="86"/>
        <v>2299.1812814105997</v>
      </c>
      <c r="AV167" s="98">
        <f t="shared" si="86"/>
        <v>2254.1978860921427</v>
      </c>
      <c r="AW167" s="98">
        <f t="shared" si="86"/>
        <v>1898.6024527962998</v>
      </c>
      <c r="AX167" s="98">
        <f t="shared" si="86"/>
        <v>958.70573954646864</v>
      </c>
      <c r="AY167" s="98">
        <f t="shared" si="86"/>
        <v>2287.3116246887657</v>
      </c>
      <c r="AZ167" s="98">
        <f t="shared" si="86"/>
        <v>1355.1012206000657</v>
      </c>
      <c r="BA167" s="98">
        <f t="shared" si="86"/>
        <v>2326.2729048601645</v>
      </c>
      <c r="BB167" s="98">
        <f t="shared" si="86"/>
        <v>2163.9471202509658</v>
      </c>
      <c r="BC167" s="98">
        <f t="shared" si="86"/>
        <v>722.04551071488447</v>
      </c>
      <c r="BD167" s="98" t="e">
        <f t="shared" si="86"/>
        <v>#N/A</v>
      </c>
      <c r="BE167" s="98" t="e">
        <f t="shared" si="86"/>
        <v>#N/A</v>
      </c>
      <c r="BF167" s="98" t="e">
        <f t="shared" si="86"/>
        <v>#N/A</v>
      </c>
      <c r="BG167" s="98" t="e">
        <f t="shared" si="86"/>
        <v>#N/A</v>
      </c>
      <c r="BH167" s="98" t="e">
        <f t="shared" si="86"/>
        <v>#N/A</v>
      </c>
      <c r="BI167" s="98" t="e">
        <f t="shared" si="86"/>
        <v>#N/A</v>
      </c>
      <c r="BJ167" s="99">
        <f t="shared" si="64"/>
        <v>1736.1696519983689</v>
      </c>
    </row>
    <row r="168">
      <c r="A168" s="27"/>
      <c r="B168" s="109"/>
      <c r="C168" s="110"/>
      <c r="D168" s="110"/>
      <c r="E168" s="110"/>
      <c r="F168" s="110"/>
      <c r="G168" s="114"/>
      <c r="H168" s="103"/>
      <c r="I168" s="103" t="b">
        <f t="shared" si="65"/>
        <v>0</v>
      </c>
      <c r="J168" s="103" t="b">
        <f>IF(IFERROR(MATCH(B168,'Osallistujat ja seuranta'!$C$4:$C$23,0),0)&gt;0,TRUE,FALSE)</f>
        <v>0</v>
      </c>
      <c r="K168" s="103" t="b">
        <f>IF(IFERROR(MATCH(C168,'Osallistujat ja seuranta'!$C$4:$C$23,0),0)&gt;0,TRUE,FALSE)</f>
        <v>0</v>
      </c>
      <c r="L168" s="103" t="b">
        <f t="shared" si="66"/>
        <v>0</v>
      </c>
      <c r="M168" s="103" t="b">
        <f t="shared" si="67"/>
        <v>1</v>
      </c>
      <c r="N168" s="103" t="b">
        <f t="shared" si="68"/>
        <v>0</v>
      </c>
      <c r="O168" s="104" t="str">
        <f t="shared" si="69"/>
        <v/>
      </c>
      <c r="P168" s="105" t="str">
        <f t="shared" si="62"/>
        <v/>
      </c>
      <c r="Q168" s="105" t="str">
        <f t="shared" si="63"/>
        <v/>
      </c>
      <c r="R168" s="105" t="str">
        <f t="shared" si="70"/>
        <v/>
      </c>
      <c r="S168" s="104" t="str">
        <f t="shared" si="71"/>
        <v/>
      </c>
      <c r="T168" s="104">
        <f t="shared" si="72"/>
        <v>1</v>
      </c>
      <c r="U168" s="104" t="e">
        <f t="shared" si="73"/>
        <v>#VALUE!</v>
      </c>
      <c r="V168" s="104" t="e">
        <f t="shared" si="74"/>
        <v>#VALUE!</v>
      </c>
      <c r="W168" s="106" t="str">
        <f t="shared" si="75"/>
        <v/>
      </c>
      <c r="X168" s="107" t="e">
        <f t="shared" si="76"/>
        <v>#VALUE!</v>
      </c>
      <c r="Y168" s="107" t="e">
        <f t="shared" si="77"/>
        <v>#VALUE!</v>
      </c>
      <c r="Z168" s="107" t="str">
        <f>IF(O168=1,(X168*(T168-W168))*'Säännöt ja ohjeet'!$B$55+Y168,"")</f>
        <v/>
      </c>
      <c r="AA168" s="107">
        <f t="shared" si="78"/>
        <v>0</v>
      </c>
      <c r="AB168" s="107" t="e">
        <f t="shared" si="79"/>
        <v>#VALUE!</v>
      </c>
      <c r="AC168" s="107" t="e">
        <f t="shared" si="80"/>
        <v>#VALUE!</v>
      </c>
      <c r="AD168" s="107" t="e">
        <f t="shared" si="81"/>
        <v>#VALUE!</v>
      </c>
      <c r="AE168" s="107" t="str">
        <f>IF(O168=1,(AC168*(AA168-AB168))*'Säännöt ja ohjeet'!$B$55+AD168,"")</f>
        <v/>
      </c>
      <c r="AF168" s="108" t="e">
        <f t="shared" si="82"/>
        <v>#NAME?</v>
      </c>
      <c r="AG168" s="108" t="e">
        <f t="shared" si="83"/>
        <v>#NAME?</v>
      </c>
      <c r="AH168" s="81" t="str">
        <f t="shared" si="85"/>
        <v xml:space="preserve"> </v>
      </c>
      <c r="AI168" s="81"/>
      <c r="AJ168" s="98">
        <f t="shared" si="86"/>
        <v>1065.79822146027</v>
      </c>
      <c r="AK168" s="98">
        <f t="shared" si="86"/>
        <v>1755.9610083902357</v>
      </c>
      <c r="AL168" s="98">
        <f t="shared" si="86"/>
        <v>2393.1216561351093</v>
      </c>
      <c r="AM168" s="98">
        <f t="shared" si="86"/>
        <v>1473.1792572324061</v>
      </c>
      <c r="AN168" s="98">
        <f t="shared" si="86"/>
        <v>1488.9310229900893</v>
      </c>
      <c r="AO168" s="98">
        <f t="shared" si="86"/>
        <v>1448.0113474956343</v>
      </c>
      <c r="AP168" s="98">
        <f t="shared" si="86"/>
        <v>2249.8426729881276</v>
      </c>
      <c r="AQ168" s="98">
        <f t="shared" si="86"/>
        <v>1617.1833443716</v>
      </c>
      <c r="AR168" s="98">
        <f t="shared" si="86"/>
        <v>907.61626695294342</v>
      </c>
      <c r="AS168" s="98">
        <f t="shared" si="86"/>
        <v>2140.6280191560977</v>
      </c>
      <c r="AT168" s="98">
        <f t="shared" si="86"/>
        <v>1917.7544818345082</v>
      </c>
      <c r="AU168" s="98">
        <f t="shared" si="86"/>
        <v>2299.1812814105997</v>
      </c>
      <c r="AV168" s="98">
        <f t="shared" si="86"/>
        <v>2254.1978860921427</v>
      </c>
      <c r="AW168" s="98">
        <f t="shared" si="86"/>
        <v>1898.6024527962998</v>
      </c>
      <c r="AX168" s="98">
        <f t="shared" si="86"/>
        <v>958.70573954646864</v>
      </c>
      <c r="AY168" s="98">
        <f t="shared" si="86"/>
        <v>2287.3116246887657</v>
      </c>
      <c r="AZ168" s="98">
        <f t="shared" si="86"/>
        <v>1355.1012206000657</v>
      </c>
      <c r="BA168" s="98">
        <f t="shared" si="86"/>
        <v>2326.2729048601645</v>
      </c>
      <c r="BB168" s="98">
        <f t="shared" si="86"/>
        <v>2163.9471202509658</v>
      </c>
      <c r="BC168" s="98">
        <f t="shared" si="86"/>
        <v>722.04551071488447</v>
      </c>
      <c r="BD168" s="98" t="e">
        <f t="shared" si="86"/>
        <v>#N/A</v>
      </c>
      <c r="BE168" s="98" t="e">
        <f t="shared" si="86"/>
        <v>#N/A</v>
      </c>
      <c r="BF168" s="98" t="e">
        <f t="shared" si="86"/>
        <v>#N/A</v>
      </c>
      <c r="BG168" s="98" t="e">
        <f t="shared" si="86"/>
        <v>#N/A</v>
      </c>
      <c r="BH168" s="98" t="e">
        <f t="shared" si="86"/>
        <v>#N/A</v>
      </c>
      <c r="BI168" s="98" t="e">
        <f t="shared" si="86"/>
        <v>#N/A</v>
      </c>
      <c r="BJ168" s="99">
        <f t="shared" si="64"/>
        <v>1736.1696519983689</v>
      </c>
    </row>
    <row r="169">
      <c r="A169" s="27"/>
      <c r="B169" s="109"/>
      <c r="C169" s="110"/>
      <c r="D169" s="110"/>
      <c r="E169" s="110"/>
      <c r="F169" s="110"/>
      <c r="G169" s="114"/>
      <c r="H169" s="103"/>
      <c r="I169" s="103" t="b">
        <f t="shared" si="65"/>
        <v>0</v>
      </c>
      <c r="J169" s="103" t="b">
        <f>IF(IFERROR(MATCH(B169,'Osallistujat ja seuranta'!$C$4:$C$23,0),0)&gt;0,TRUE,FALSE)</f>
        <v>0</v>
      </c>
      <c r="K169" s="103" t="b">
        <f>IF(IFERROR(MATCH(C169,'Osallistujat ja seuranta'!$C$4:$C$23,0),0)&gt;0,TRUE,FALSE)</f>
        <v>0</v>
      </c>
      <c r="L169" s="103" t="b">
        <f t="shared" si="66"/>
        <v>0</v>
      </c>
      <c r="M169" s="103" t="b">
        <f t="shared" si="67"/>
        <v>1</v>
      </c>
      <c r="N169" s="103" t="b">
        <f t="shared" si="68"/>
        <v>0</v>
      </c>
      <c r="O169" s="104" t="str">
        <f t="shared" si="69"/>
        <v/>
      </c>
      <c r="P169" s="105" t="str">
        <f t="shared" si="62"/>
        <v/>
      </c>
      <c r="Q169" s="105" t="str">
        <f t="shared" si="63"/>
        <v/>
      </c>
      <c r="R169" s="105" t="str">
        <f t="shared" si="70"/>
        <v/>
      </c>
      <c r="S169" s="104" t="str">
        <f t="shared" si="71"/>
        <v/>
      </c>
      <c r="T169" s="104">
        <f t="shared" si="72"/>
        <v>1</v>
      </c>
      <c r="U169" s="104" t="e">
        <f t="shared" si="73"/>
        <v>#VALUE!</v>
      </c>
      <c r="V169" s="104" t="e">
        <f t="shared" si="74"/>
        <v>#VALUE!</v>
      </c>
      <c r="W169" s="106" t="str">
        <f t="shared" si="75"/>
        <v/>
      </c>
      <c r="X169" s="107" t="e">
        <f t="shared" si="76"/>
        <v>#VALUE!</v>
      </c>
      <c r="Y169" s="107" t="e">
        <f t="shared" si="77"/>
        <v>#VALUE!</v>
      </c>
      <c r="Z169" s="107" t="str">
        <f>IF(O169=1,(X169*(T169-W169))*'Säännöt ja ohjeet'!$B$55+Y169,"")</f>
        <v/>
      </c>
      <c r="AA169" s="107">
        <f t="shared" si="78"/>
        <v>0</v>
      </c>
      <c r="AB169" s="107" t="e">
        <f t="shared" si="79"/>
        <v>#VALUE!</v>
      </c>
      <c r="AC169" s="107" t="e">
        <f t="shared" si="80"/>
        <v>#VALUE!</v>
      </c>
      <c r="AD169" s="107" t="e">
        <f t="shared" si="81"/>
        <v>#VALUE!</v>
      </c>
      <c r="AE169" s="107" t="str">
        <f>IF(O169=1,(AC169*(AA169-AB169))*'Säännöt ja ohjeet'!$B$55+AD169,"")</f>
        <v/>
      </c>
      <c r="AF169" s="108" t="e">
        <f t="shared" si="82"/>
        <v>#NAME?</v>
      </c>
      <c r="AG169" s="108" t="e">
        <f t="shared" si="83"/>
        <v>#NAME?</v>
      </c>
      <c r="AH169" s="81" t="str">
        <f t="shared" si="85"/>
        <v xml:space="preserve"> </v>
      </c>
      <c r="AI169" s="81"/>
      <c r="AJ169" s="98">
        <f t="shared" si="86"/>
        <v>1065.79822146027</v>
      </c>
      <c r="AK169" s="98">
        <f t="shared" si="86"/>
        <v>1755.9610083902357</v>
      </c>
      <c r="AL169" s="98">
        <f t="shared" si="86"/>
        <v>2393.1216561351093</v>
      </c>
      <c r="AM169" s="98">
        <f t="shared" si="86"/>
        <v>1473.1792572324061</v>
      </c>
      <c r="AN169" s="98">
        <f t="shared" si="86"/>
        <v>1488.9310229900893</v>
      </c>
      <c r="AO169" s="98">
        <f t="shared" si="86"/>
        <v>1448.0113474956343</v>
      </c>
      <c r="AP169" s="98">
        <f t="shared" si="86"/>
        <v>2249.8426729881276</v>
      </c>
      <c r="AQ169" s="98">
        <f t="shared" si="86"/>
        <v>1617.1833443716</v>
      </c>
      <c r="AR169" s="98">
        <f t="shared" si="86"/>
        <v>907.61626695294342</v>
      </c>
      <c r="AS169" s="98">
        <f t="shared" si="86"/>
        <v>2140.6280191560977</v>
      </c>
      <c r="AT169" s="98">
        <f t="shared" si="86"/>
        <v>1917.7544818345082</v>
      </c>
      <c r="AU169" s="98">
        <f t="shared" si="86"/>
        <v>2299.1812814105997</v>
      </c>
      <c r="AV169" s="98">
        <f t="shared" si="86"/>
        <v>2254.1978860921427</v>
      </c>
      <c r="AW169" s="98">
        <f t="shared" si="86"/>
        <v>1898.6024527962998</v>
      </c>
      <c r="AX169" s="98">
        <f t="shared" si="86"/>
        <v>958.70573954646864</v>
      </c>
      <c r="AY169" s="98">
        <f t="shared" si="86"/>
        <v>2287.3116246887657</v>
      </c>
      <c r="AZ169" s="98">
        <f t="shared" si="86"/>
        <v>1355.1012206000657</v>
      </c>
      <c r="BA169" s="98">
        <f t="shared" si="86"/>
        <v>2326.2729048601645</v>
      </c>
      <c r="BB169" s="98">
        <f t="shared" si="86"/>
        <v>2163.9471202509658</v>
      </c>
      <c r="BC169" s="98">
        <f t="shared" si="86"/>
        <v>722.04551071488447</v>
      </c>
      <c r="BD169" s="98" t="e">
        <f t="shared" si="86"/>
        <v>#N/A</v>
      </c>
      <c r="BE169" s="98" t="e">
        <f t="shared" si="86"/>
        <v>#N/A</v>
      </c>
      <c r="BF169" s="98" t="e">
        <f t="shared" si="86"/>
        <v>#N/A</v>
      </c>
      <c r="BG169" s="98" t="e">
        <f t="shared" si="86"/>
        <v>#N/A</v>
      </c>
      <c r="BH169" s="98" t="e">
        <f t="shared" si="86"/>
        <v>#N/A</v>
      </c>
      <c r="BI169" s="98" t="e">
        <f t="shared" si="86"/>
        <v>#N/A</v>
      </c>
      <c r="BJ169" s="99">
        <f t="shared" si="64"/>
        <v>1736.1696519983689</v>
      </c>
    </row>
    <row r="170">
      <c r="A170" s="27"/>
      <c r="B170" s="109"/>
      <c r="C170" s="110"/>
      <c r="D170" s="110"/>
      <c r="E170" s="110"/>
      <c r="F170" s="110"/>
      <c r="G170" s="114"/>
      <c r="H170" s="103"/>
      <c r="I170" s="103" t="b">
        <f t="shared" si="65"/>
        <v>0</v>
      </c>
      <c r="J170" s="103" t="b">
        <f>IF(IFERROR(MATCH(B170,'Osallistujat ja seuranta'!$C$4:$C$23,0),0)&gt;0,TRUE,FALSE)</f>
        <v>0</v>
      </c>
      <c r="K170" s="103" t="b">
        <f>IF(IFERROR(MATCH(C170,'Osallistujat ja seuranta'!$C$4:$C$23,0),0)&gt;0,TRUE,FALSE)</f>
        <v>0</v>
      </c>
      <c r="L170" s="103" t="b">
        <f t="shared" si="66"/>
        <v>0</v>
      </c>
      <c r="M170" s="103" t="b">
        <f t="shared" si="67"/>
        <v>1</v>
      </c>
      <c r="N170" s="103" t="b">
        <f t="shared" si="68"/>
        <v>0</v>
      </c>
      <c r="O170" s="104" t="str">
        <f t="shared" si="69"/>
        <v/>
      </c>
      <c r="P170" s="105" t="str">
        <f t="shared" si="62"/>
        <v/>
      </c>
      <c r="Q170" s="105" t="str">
        <f t="shared" si="63"/>
        <v/>
      </c>
      <c r="R170" s="105" t="str">
        <f t="shared" si="70"/>
        <v/>
      </c>
      <c r="S170" s="104" t="str">
        <f t="shared" si="71"/>
        <v/>
      </c>
      <c r="T170" s="104">
        <f t="shared" si="72"/>
        <v>1</v>
      </c>
      <c r="U170" s="104" t="e">
        <f t="shared" si="73"/>
        <v>#VALUE!</v>
      </c>
      <c r="V170" s="104" t="e">
        <f t="shared" si="74"/>
        <v>#VALUE!</v>
      </c>
      <c r="W170" s="106" t="str">
        <f t="shared" si="75"/>
        <v/>
      </c>
      <c r="X170" s="107" t="e">
        <f t="shared" si="76"/>
        <v>#VALUE!</v>
      </c>
      <c r="Y170" s="107" t="e">
        <f t="shared" si="77"/>
        <v>#VALUE!</v>
      </c>
      <c r="Z170" s="107" t="str">
        <f>IF(O170=1,(X170*(T170-W170))*'Säännöt ja ohjeet'!$B$55+Y170,"")</f>
        <v/>
      </c>
      <c r="AA170" s="107">
        <f t="shared" si="78"/>
        <v>0</v>
      </c>
      <c r="AB170" s="107" t="e">
        <f t="shared" si="79"/>
        <v>#VALUE!</v>
      </c>
      <c r="AC170" s="107" t="e">
        <f t="shared" si="80"/>
        <v>#VALUE!</v>
      </c>
      <c r="AD170" s="107" t="e">
        <f t="shared" si="81"/>
        <v>#VALUE!</v>
      </c>
      <c r="AE170" s="107" t="str">
        <f>IF(O170=1,(AC170*(AA170-AB170))*'Säännöt ja ohjeet'!$B$55+AD170,"")</f>
        <v/>
      </c>
      <c r="AF170" s="108" t="e">
        <f t="shared" si="82"/>
        <v>#NAME?</v>
      </c>
      <c r="AG170" s="108" t="e">
        <f t="shared" si="83"/>
        <v>#NAME?</v>
      </c>
      <c r="AH170" s="81" t="str">
        <f t="shared" si="85"/>
        <v xml:space="preserve"> </v>
      </c>
      <c r="AI170" s="81"/>
      <c r="AJ170" s="98">
        <f t="shared" si="86"/>
        <v>1065.79822146027</v>
      </c>
      <c r="AK170" s="98">
        <f t="shared" si="86"/>
        <v>1755.9610083902357</v>
      </c>
      <c r="AL170" s="98">
        <f t="shared" si="86"/>
        <v>2393.1216561351093</v>
      </c>
      <c r="AM170" s="98">
        <f t="shared" si="86"/>
        <v>1473.1792572324061</v>
      </c>
      <c r="AN170" s="98">
        <f t="shared" si="86"/>
        <v>1488.9310229900893</v>
      </c>
      <c r="AO170" s="98">
        <f t="shared" si="86"/>
        <v>1448.0113474956343</v>
      </c>
      <c r="AP170" s="98">
        <f t="shared" si="86"/>
        <v>2249.8426729881276</v>
      </c>
      <c r="AQ170" s="98">
        <f t="shared" si="86"/>
        <v>1617.1833443716</v>
      </c>
      <c r="AR170" s="98">
        <f t="shared" si="86"/>
        <v>907.61626695294342</v>
      </c>
      <c r="AS170" s="98">
        <f t="shared" si="86"/>
        <v>2140.6280191560977</v>
      </c>
      <c r="AT170" s="98">
        <f t="shared" si="86"/>
        <v>1917.7544818345082</v>
      </c>
      <c r="AU170" s="98">
        <f t="shared" si="86"/>
        <v>2299.1812814105997</v>
      </c>
      <c r="AV170" s="98">
        <f t="shared" si="86"/>
        <v>2254.1978860921427</v>
      </c>
      <c r="AW170" s="98">
        <f t="shared" si="86"/>
        <v>1898.6024527962998</v>
      </c>
      <c r="AX170" s="98">
        <f t="shared" si="86"/>
        <v>958.70573954646864</v>
      </c>
      <c r="AY170" s="98">
        <f t="shared" si="86"/>
        <v>2287.3116246887657</v>
      </c>
      <c r="AZ170" s="98">
        <f t="shared" si="86"/>
        <v>1355.1012206000657</v>
      </c>
      <c r="BA170" s="98">
        <f t="shared" si="86"/>
        <v>2326.2729048601645</v>
      </c>
      <c r="BB170" s="98">
        <f t="shared" si="86"/>
        <v>2163.9471202509658</v>
      </c>
      <c r="BC170" s="98">
        <f t="shared" si="86"/>
        <v>722.04551071488447</v>
      </c>
      <c r="BD170" s="98" t="e">
        <f t="shared" si="86"/>
        <v>#N/A</v>
      </c>
      <c r="BE170" s="98" t="e">
        <f t="shared" si="86"/>
        <v>#N/A</v>
      </c>
      <c r="BF170" s="98" t="e">
        <f t="shared" si="86"/>
        <v>#N/A</v>
      </c>
      <c r="BG170" s="98" t="e">
        <f t="shared" si="86"/>
        <v>#N/A</v>
      </c>
      <c r="BH170" s="98" t="e">
        <f t="shared" si="86"/>
        <v>#N/A</v>
      </c>
      <c r="BI170" s="98" t="e">
        <f t="shared" si="86"/>
        <v>#N/A</v>
      </c>
      <c r="BJ170" s="99">
        <f t="shared" si="64"/>
        <v>1736.1696519983689</v>
      </c>
    </row>
    <row r="171">
      <c r="A171" s="27"/>
      <c r="B171" s="109"/>
      <c r="C171" s="110"/>
      <c r="D171" s="110"/>
      <c r="E171" s="110"/>
      <c r="F171" s="110"/>
      <c r="G171" s="114"/>
      <c r="H171" s="103"/>
      <c r="I171" s="103" t="b">
        <f t="shared" si="65"/>
        <v>0</v>
      </c>
      <c r="J171" s="103" t="b">
        <f>IF(IFERROR(MATCH(B171,'Osallistujat ja seuranta'!$C$4:$C$23,0),0)&gt;0,TRUE,FALSE)</f>
        <v>0</v>
      </c>
      <c r="K171" s="103" t="b">
        <f>IF(IFERROR(MATCH(C171,'Osallistujat ja seuranta'!$C$4:$C$23,0),0)&gt;0,TRUE,FALSE)</f>
        <v>0</v>
      </c>
      <c r="L171" s="103" t="b">
        <f t="shared" si="66"/>
        <v>0</v>
      </c>
      <c r="M171" s="103" t="b">
        <f t="shared" si="67"/>
        <v>1</v>
      </c>
      <c r="N171" s="103" t="b">
        <f t="shared" si="68"/>
        <v>0</v>
      </c>
      <c r="O171" s="104" t="str">
        <f t="shared" si="69"/>
        <v/>
      </c>
      <c r="P171" s="105" t="str">
        <f t="shared" si="62"/>
        <v/>
      </c>
      <c r="Q171" s="105" t="str">
        <f t="shared" si="63"/>
        <v/>
      </c>
      <c r="R171" s="105" t="str">
        <f t="shared" si="70"/>
        <v/>
      </c>
      <c r="S171" s="104" t="str">
        <f t="shared" si="71"/>
        <v/>
      </c>
      <c r="T171" s="104">
        <f t="shared" si="72"/>
        <v>1</v>
      </c>
      <c r="U171" s="104" t="e">
        <f t="shared" si="73"/>
        <v>#VALUE!</v>
      </c>
      <c r="V171" s="104" t="e">
        <f t="shared" si="74"/>
        <v>#VALUE!</v>
      </c>
      <c r="W171" s="106" t="str">
        <f t="shared" si="75"/>
        <v/>
      </c>
      <c r="X171" s="107" t="e">
        <f t="shared" si="76"/>
        <v>#VALUE!</v>
      </c>
      <c r="Y171" s="107" t="e">
        <f t="shared" si="77"/>
        <v>#VALUE!</v>
      </c>
      <c r="Z171" s="107" t="str">
        <f>IF(O171=1,(X171*(T171-W171))*'Säännöt ja ohjeet'!$B$55+Y171,"")</f>
        <v/>
      </c>
      <c r="AA171" s="107">
        <f t="shared" si="78"/>
        <v>0</v>
      </c>
      <c r="AB171" s="107" t="e">
        <f t="shared" si="79"/>
        <v>#VALUE!</v>
      </c>
      <c r="AC171" s="107" t="e">
        <f t="shared" si="80"/>
        <v>#VALUE!</v>
      </c>
      <c r="AD171" s="107" t="e">
        <f t="shared" si="81"/>
        <v>#VALUE!</v>
      </c>
      <c r="AE171" s="107" t="str">
        <f>IF(O171=1,(AC171*(AA171-AB171))*'Säännöt ja ohjeet'!$B$55+AD171,"")</f>
        <v/>
      </c>
      <c r="AF171" s="108" t="e">
        <f t="shared" si="82"/>
        <v>#NAME?</v>
      </c>
      <c r="AG171" s="108" t="e">
        <f t="shared" si="83"/>
        <v>#NAME?</v>
      </c>
      <c r="AH171" s="81" t="str">
        <f t="shared" si="85"/>
        <v xml:space="preserve"> </v>
      </c>
      <c r="AI171" s="81"/>
      <c r="AJ171" s="98">
        <f t="shared" si="86"/>
        <v>1065.79822146027</v>
      </c>
      <c r="AK171" s="98">
        <f t="shared" si="86"/>
        <v>1755.9610083902357</v>
      </c>
      <c r="AL171" s="98">
        <f t="shared" si="86"/>
        <v>2393.1216561351093</v>
      </c>
      <c r="AM171" s="98">
        <f t="shared" si="86"/>
        <v>1473.1792572324061</v>
      </c>
      <c r="AN171" s="98">
        <f t="shared" si="86"/>
        <v>1488.9310229900893</v>
      </c>
      <c r="AO171" s="98">
        <f t="shared" si="86"/>
        <v>1448.0113474956343</v>
      </c>
      <c r="AP171" s="98">
        <f t="shared" si="86"/>
        <v>2249.8426729881276</v>
      </c>
      <c r="AQ171" s="98">
        <f t="shared" si="86"/>
        <v>1617.1833443716</v>
      </c>
      <c r="AR171" s="98">
        <f t="shared" si="86"/>
        <v>907.61626695294342</v>
      </c>
      <c r="AS171" s="98">
        <f t="shared" si="86"/>
        <v>2140.6280191560977</v>
      </c>
      <c r="AT171" s="98">
        <f t="shared" si="86"/>
        <v>1917.7544818345082</v>
      </c>
      <c r="AU171" s="98">
        <f t="shared" si="86"/>
        <v>2299.1812814105997</v>
      </c>
      <c r="AV171" s="98">
        <f t="shared" si="86"/>
        <v>2254.1978860921427</v>
      </c>
      <c r="AW171" s="98">
        <f t="shared" si="86"/>
        <v>1898.6024527962998</v>
      </c>
      <c r="AX171" s="98">
        <f t="shared" si="86"/>
        <v>958.70573954646864</v>
      </c>
      <c r="AY171" s="98">
        <f t="shared" si="86"/>
        <v>2287.3116246887657</v>
      </c>
      <c r="AZ171" s="98">
        <f t="shared" si="86"/>
        <v>1355.1012206000657</v>
      </c>
      <c r="BA171" s="98">
        <f t="shared" si="86"/>
        <v>2326.2729048601645</v>
      </c>
      <c r="BB171" s="98">
        <f t="shared" si="86"/>
        <v>2163.9471202509658</v>
      </c>
      <c r="BC171" s="98">
        <f t="shared" si="86"/>
        <v>722.04551071488447</v>
      </c>
      <c r="BD171" s="98" t="e">
        <f t="shared" si="86"/>
        <v>#N/A</v>
      </c>
      <c r="BE171" s="98" t="e">
        <f t="shared" si="86"/>
        <v>#N/A</v>
      </c>
      <c r="BF171" s="98" t="e">
        <f t="shared" si="86"/>
        <v>#N/A</v>
      </c>
      <c r="BG171" s="98" t="e">
        <f t="shared" si="86"/>
        <v>#N/A</v>
      </c>
      <c r="BH171" s="98" t="e">
        <f t="shared" si="86"/>
        <v>#N/A</v>
      </c>
      <c r="BI171" s="98" t="e">
        <f t="shared" si="86"/>
        <v>#N/A</v>
      </c>
      <c r="BJ171" s="99">
        <f t="shared" si="64"/>
        <v>1736.1696519983689</v>
      </c>
    </row>
    <row r="172">
      <c r="A172" s="27"/>
      <c r="B172" s="109"/>
      <c r="C172" s="110"/>
      <c r="D172" s="110"/>
      <c r="E172" s="110"/>
      <c r="F172" s="110"/>
      <c r="G172" s="114"/>
      <c r="H172" s="103"/>
      <c r="I172" s="103" t="b">
        <f t="shared" si="65"/>
        <v>0</v>
      </c>
      <c r="J172" s="103" t="b">
        <f>IF(IFERROR(MATCH(B172,'Osallistujat ja seuranta'!$C$4:$C$23,0),0)&gt;0,TRUE,FALSE)</f>
        <v>0</v>
      </c>
      <c r="K172" s="103" t="b">
        <f>IF(IFERROR(MATCH(C172,'Osallistujat ja seuranta'!$C$4:$C$23,0),0)&gt;0,TRUE,FALSE)</f>
        <v>0</v>
      </c>
      <c r="L172" s="103" t="b">
        <f t="shared" si="66"/>
        <v>0</v>
      </c>
      <c r="M172" s="103" t="b">
        <f t="shared" si="67"/>
        <v>1</v>
      </c>
      <c r="N172" s="103" t="b">
        <f t="shared" si="68"/>
        <v>0</v>
      </c>
      <c r="O172" s="104" t="str">
        <f t="shared" si="69"/>
        <v/>
      </c>
      <c r="P172" s="105" t="str">
        <f t="shared" si="62"/>
        <v/>
      </c>
      <c r="Q172" s="105" t="str">
        <f t="shared" si="63"/>
        <v/>
      </c>
      <c r="R172" s="105" t="str">
        <f t="shared" si="70"/>
        <v/>
      </c>
      <c r="S172" s="104" t="str">
        <f t="shared" si="71"/>
        <v/>
      </c>
      <c r="T172" s="104">
        <f t="shared" si="72"/>
        <v>1</v>
      </c>
      <c r="U172" s="104" t="e">
        <f t="shared" si="73"/>
        <v>#VALUE!</v>
      </c>
      <c r="V172" s="104" t="e">
        <f t="shared" si="74"/>
        <v>#VALUE!</v>
      </c>
      <c r="W172" s="106" t="str">
        <f t="shared" si="75"/>
        <v/>
      </c>
      <c r="X172" s="107" t="e">
        <f t="shared" si="76"/>
        <v>#VALUE!</v>
      </c>
      <c r="Y172" s="107" t="e">
        <f t="shared" si="77"/>
        <v>#VALUE!</v>
      </c>
      <c r="Z172" s="107" t="str">
        <f>IF(O172=1,(X172*(T172-W172))*'Säännöt ja ohjeet'!$B$55+Y172,"")</f>
        <v/>
      </c>
      <c r="AA172" s="107">
        <f t="shared" si="78"/>
        <v>0</v>
      </c>
      <c r="AB172" s="107" t="e">
        <f t="shared" si="79"/>
        <v>#VALUE!</v>
      </c>
      <c r="AC172" s="107" t="e">
        <f t="shared" si="80"/>
        <v>#VALUE!</v>
      </c>
      <c r="AD172" s="107" t="e">
        <f t="shared" si="81"/>
        <v>#VALUE!</v>
      </c>
      <c r="AE172" s="107" t="str">
        <f>IF(O172=1,(AC172*(AA172-AB172))*'Säännöt ja ohjeet'!$B$55+AD172,"")</f>
        <v/>
      </c>
      <c r="AF172" s="108" t="e">
        <f t="shared" si="82"/>
        <v>#NAME?</v>
      </c>
      <c r="AG172" s="108" t="e">
        <f t="shared" si="83"/>
        <v>#NAME?</v>
      </c>
      <c r="AH172" s="81" t="str">
        <f t="shared" si="85"/>
        <v xml:space="preserve"> </v>
      </c>
      <c r="AI172" s="81"/>
      <c r="AJ172" s="98">
        <f t="shared" si="86"/>
        <v>1065.79822146027</v>
      </c>
      <c r="AK172" s="98">
        <f t="shared" si="86"/>
        <v>1755.9610083902357</v>
      </c>
      <c r="AL172" s="98">
        <f t="shared" si="86"/>
        <v>2393.1216561351093</v>
      </c>
      <c r="AM172" s="98">
        <f t="shared" si="86"/>
        <v>1473.1792572324061</v>
      </c>
      <c r="AN172" s="98">
        <f t="shared" si="86"/>
        <v>1488.9310229900893</v>
      </c>
      <c r="AO172" s="98">
        <f t="shared" si="86"/>
        <v>1448.0113474956343</v>
      </c>
      <c r="AP172" s="98">
        <f t="shared" si="86"/>
        <v>2249.8426729881276</v>
      </c>
      <c r="AQ172" s="98">
        <f t="shared" si="86"/>
        <v>1617.1833443716</v>
      </c>
      <c r="AR172" s="98">
        <f t="shared" si="86"/>
        <v>907.61626695294342</v>
      </c>
      <c r="AS172" s="98">
        <f t="shared" si="86"/>
        <v>2140.6280191560977</v>
      </c>
      <c r="AT172" s="98">
        <f t="shared" si="86"/>
        <v>1917.7544818345082</v>
      </c>
      <c r="AU172" s="98">
        <f t="shared" si="86"/>
        <v>2299.1812814105997</v>
      </c>
      <c r="AV172" s="98">
        <f t="shared" si="86"/>
        <v>2254.1978860921427</v>
      </c>
      <c r="AW172" s="98">
        <f t="shared" si="86"/>
        <v>1898.6024527962998</v>
      </c>
      <c r="AX172" s="98">
        <f t="shared" si="86"/>
        <v>958.70573954646864</v>
      </c>
      <c r="AY172" s="98">
        <f t="shared" si="86"/>
        <v>2287.3116246887657</v>
      </c>
      <c r="AZ172" s="98">
        <f t="shared" si="86"/>
        <v>1355.1012206000657</v>
      </c>
      <c r="BA172" s="98">
        <f t="shared" si="86"/>
        <v>2326.2729048601645</v>
      </c>
      <c r="BB172" s="98">
        <f t="shared" si="86"/>
        <v>2163.9471202509658</v>
      </c>
      <c r="BC172" s="98">
        <f t="shared" si="86"/>
        <v>722.04551071488447</v>
      </c>
      <c r="BD172" s="98" t="e">
        <f t="shared" si="86"/>
        <v>#N/A</v>
      </c>
      <c r="BE172" s="98" t="e">
        <f t="shared" si="86"/>
        <v>#N/A</v>
      </c>
      <c r="BF172" s="98" t="e">
        <f t="shared" si="86"/>
        <v>#N/A</v>
      </c>
      <c r="BG172" s="98" t="e">
        <f t="shared" si="86"/>
        <v>#N/A</v>
      </c>
      <c r="BH172" s="98" t="e">
        <f t="shared" si="86"/>
        <v>#N/A</v>
      </c>
      <c r="BI172" s="98" t="e">
        <f t="shared" si="86"/>
        <v>#N/A</v>
      </c>
      <c r="BJ172" s="99">
        <f t="shared" si="64"/>
        <v>1736.1696519983689</v>
      </c>
    </row>
    <row r="173">
      <c r="A173" s="27"/>
      <c r="B173" s="109"/>
      <c r="C173" s="110"/>
      <c r="D173" s="110"/>
      <c r="E173" s="110"/>
      <c r="F173" s="110"/>
      <c r="G173" s="114"/>
      <c r="H173" s="103"/>
      <c r="I173" s="103" t="b">
        <f t="shared" si="65"/>
        <v>0</v>
      </c>
      <c r="J173" s="103" t="b">
        <f>IF(IFERROR(MATCH(B173,'Osallistujat ja seuranta'!$C$4:$C$23,0),0)&gt;0,TRUE,FALSE)</f>
        <v>0</v>
      </c>
      <c r="K173" s="103" t="b">
        <f>IF(IFERROR(MATCH(C173,'Osallistujat ja seuranta'!$C$4:$C$23,0),0)&gt;0,TRUE,FALSE)</f>
        <v>0</v>
      </c>
      <c r="L173" s="103" t="b">
        <f t="shared" si="66"/>
        <v>0</v>
      </c>
      <c r="M173" s="103" t="b">
        <f t="shared" si="67"/>
        <v>1</v>
      </c>
      <c r="N173" s="103" t="b">
        <f t="shared" si="68"/>
        <v>0</v>
      </c>
      <c r="O173" s="104" t="str">
        <f t="shared" si="69"/>
        <v/>
      </c>
      <c r="P173" s="105" t="str">
        <f t="shared" si="62"/>
        <v/>
      </c>
      <c r="Q173" s="105" t="str">
        <f t="shared" si="63"/>
        <v/>
      </c>
      <c r="R173" s="105" t="str">
        <f t="shared" si="70"/>
        <v/>
      </c>
      <c r="S173" s="104" t="str">
        <f t="shared" si="71"/>
        <v/>
      </c>
      <c r="T173" s="104">
        <f t="shared" si="72"/>
        <v>1</v>
      </c>
      <c r="U173" s="104" t="e">
        <f t="shared" si="73"/>
        <v>#VALUE!</v>
      </c>
      <c r="V173" s="104" t="e">
        <f t="shared" si="74"/>
        <v>#VALUE!</v>
      </c>
      <c r="W173" s="106" t="str">
        <f t="shared" si="75"/>
        <v/>
      </c>
      <c r="X173" s="107" t="e">
        <f t="shared" si="76"/>
        <v>#VALUE!</v>
      </c>
      <c r="Y173" s="107" t="e">
        <f t="shared" si="77"/>
        <v>#VALUE!</v>
      </c>
      <c r="Z173" s="107" t="str">
        <f>IF(O173=1,(X173*(T173-W173))*'Säännöt ja ohjeet'!$B$55+Y173,"")</f>
        <v/>
      </c>
      <c r="AA173" s="107">
        <f t="shared" si="78"/>
        <v>0</v>
      </c>
      <c r="AB173" s="107" t="e">
        <f t="shared" si="79"/>
        <v>#VALUE!</v>
      </c>
      <c r="AC173" s="107" t="e">
        <f t="shared" si="80"/>
        <v>#VALUE!</v>
      </c>
      <c r="AD173" s="107" t="e">
        <f t="shared" si="81"/>
        <v>#VALUE!</v>
      </c>
      <c r="AE173" s="107" t="str">
        <f>IF(O173=1,(AC173*(AA173-AB173))*'Säännöt ja ohjeet'!$B$55+AD173,"")</f>
        <v/>
      </c>
      <c r="AF173" s="108" t="e">
        <f t="shared" si="82"/>
        <v>#NAME?</v>
      </c>
      <c r="AG173" s="108" t="e">
        <f t="shared" si="83"/>
        <v>#NAME?</v>
      </c>
      <c r="AH173" s="81" t="str">
        <f t="shared" si="85"/>
        <v xml:space="preserve"> </v>
      </c>
      <c r="AI173" s="81"/>
      <c r="AJ173" s="98">
        <f t="shared" si="86"/>
        <v>1065.79822146027</v>
      </c>
      <c r="AK173" s="98">
        <f t="shared" si="86"/>
        <v>1755.9610083902357</v>
      </c>
      <c r="AL173" s="98">
        <f t="shared" si="86"/>
        <v>2393.1216561351093</v>
      </c>
      <c r="AM173" s="98">
        <f t="shared" si="86"/>
        <v>1473.1792572324061</v>
      </c>
      <c r="AN173" s="98">
        <f t="shared" si="86"/>
        <v>1488.9310229900893</v>
      </c>
      <c r="AO173" s="98">
        <f t="shared" si="86"/>
        <v>1448.0113474956343</v>
      </c>
      <c r="AP173" s="98">
        <f t="shared" si="86"/>
        <v>2249.8426729881276</v>
      </c>
      <c r="AQ173" s="98">
        <f t="shared" si="86"/>
        <v>1617.1833443716</v>
      </c>
      <c r="AR173" s="98">
        <f t="shared" si="86"/>
        <v>907.61626695294342</v>
      </c>
      <c r="AS173" s="98">
        <f t="shared" si="86"/>
        <v>2140.6280191560977</v>
      </c>
      <c r="AT173" s="98">
        <f t="shared" si="86"/>
        <v>1917.7544818345082</v>
      </c>
      <c r="AU173" s="98">
        <f t="shared" si="86"/>
        <v>2299.1812814105997</v>
      </c>
      <c r="AV173" s="98">
        <f t="shared" si="86"/>
        <v>2254.1978860921427</v>
      </c>
      <c r="AW173" s="98">
        <f t="shared" si="86"/>
        <v>1898.6024527962998</v>
      </c>
      <c r="AX173" s="98">
        <f t="shared" si="86"/>
        <v>958.70573954646864</v>
      </c>
      <c r="AY173" s="98">
        <f t="shared" si="86"/>
        <v>2287.3116246887657</v>
      </c>
      <c r="AZ173" s="98">
        <f t="shared" si="86"/>
        <v>1355.1012206000657</v>
      </c>
      <c r="BA173" s="98">
        <f t="shared" si="86"/>
        <v>2326.2729048601645</v>
      </c>
      <c r="BB173" s="98">
        <f t="shared" si="86"/>
        <v>2163.9471202509658</v>
      </c>
      <c r="BC173" s="98">
        <f t="shared" si="86"/>
        <v>722.04551071488447</v>
      </c>
      <c r="BD173" s="98" t="e">
        <f t="shared" si="86"/>
        <v>#N/A</v>
      </c>
      <c r="BE173" s="98" t="e">
        <f t="shared" si="86"/>
        <v>#N/A</v>
      </c>
      <c r="BF173" s="98" t="e">
        <f t="shared" si="86"/>
        <v>#N/A</v>
      </c>
      <c r="BG173" s="98" t="e">
        <f t="shared" si="86"/>
        <v>#N/A</v>
      </c>
      <c r="BH173" s="98" t="e">
        <f t="shared" si="86"/>
        <v>#N/A</v>
      </c>
      <c r="BI173" s="98" t="e">
        <f t="shared" si="86"/>
        <v>#N/A</v>
      </c>
      <c r="BJ173" s="99">
        <f t="shared" si="64"/>
        <v>1736.1696519983689</v>
      </c>
    </row>
    <row r="174">
      <c r="A174" s="27"/>
      <c r="B174" s="109"/>
      <c r="C174" s="110"/>
      <c r="D174" s="110"/>
      <c r="E174" s="110"/>
      <c r="F174" s="110"/>
      <c r="G174" s="114"/>
      <c r="H174" s="103"/>
      <c r="I174" s="103" t="b">
        <f t="shared" si="65"/>
        <v>0</v>
      </c>
      <c r="J174" s="103" t="b">
        <f>IF(IFERROR(MATCH(B174,'Osallistujat ja seuranta'!$C$4:$C$23,0),0)&gt;0,TRUE,FALSE)</f>
        <v>0</v>
      </c>
      <c r="K174" s="103" t="b">
        <f>IF(IFERROR(MATCH(C174,'Osallistujat ja seuranta'!$C$4:$C$23,0),0)&gt;0,TRUE,FALSE)</f>
        <v>0</v>
      </c>
      <c r="L174" s="103" t="b">
        <f t="shared" si="66"/>
        <v>0</v>
      </c>
      <c r="M174" s="103" t="b">
        <f t="shared" si="67"/>
        <v>1</v>
      </c>
      <c r="N174" s="103" t="b">
        <f t="shared" si="68"/>
        <v>0</v>
      </c>
      <c r="O174" s="104" t="str">
        <f t="shared" si="69"/>
        <v/>
      </c>
      <c r="P174" s="105" t="str">
        <f t="shared" si="62"/>
        <v/>
      </c>
      <c r="Q174" s="105" t="str">
        <f t="shared" si="63"/>
        <v/>
      </c>
      <c r="R174" s="105" t="str">
        <f t="shared" si="70"/>
        <v/>
      </c>
      <c r="S174" s="104" t="str">
        <f t="shared" si="71"/>
        <v/>
      </c>
      <c r="T174" s="104">
        <f t="shared" si="72"/>
        <v>1</v>
      </c>
      <c r="U174" s="104" t="e">
        <f t="shared" si="73"/>
        <v>#VALUE!</v>
      </c>
      <c r="V174" s="104" t="e">
        <f t="shared" si="74"/>
        <v>#VALUE!</v>
      </c>
      <c r="W174" s="106" t="str">
        <f t="shared" si="75"/>
        <v/>
      </c>
      <c r="X174" s="107" t="e">
        <f t="shared" si="76"/>
        <v>#VALUE!</v>
      </c>
      <c r="Y174" s="107" t="e">
        <f t="shared" si="77"/>
        <v>#VALUE!</v>
      </c>
      <c r="Z174" s="107" t="str">
        <f>IF(O174=1,(X174*(T174-W174))*'Säännöt ja ohjeet'!$B$55+Y174,"")</f>
        <v/>
      </c>
      <c r="AA174" s="107">
        <f t="shared" si="78"/>
        <v>0</v>
      </c>
      <c r="AB174" s="107" t="e">
        <f t="shared" si="79"/>
        <v>#VALUE!</v>
      </c>
      <c r="AC174" s="107" t="e">
        <f t="shared" si="80"/>
        <v>#VALUE!</v>
      </c>
      <c r="AD174" s="107" t="e">
        <f t="shared" si="81"/>
        <v>#VALUE!</v>
      </c>
      <c r="AE174" s="107" t="str">
        <f>IF(O174=1,(AC174*(AA174-AB174))*'Säännöt ja ohjeet'!$B$55+AD174,"")</f>
        <v/>
      </c>
      <c r="AF174" s="108" t="e">
        <f t="shared" si="82"/>
        <v>#NAME?</v>
      </c>
      <c r="AG174" s="108" t="e">
        <f t="shared" si="83"/>
        <v>#NAME?</v>
      </c>
      <c r="AH174" s="81" t="str">
        <f t="shared" si="85"/>
        <v xml:space="preserve"> </v>
      </c>
      <c r="AI174" s="81"/>
      <c r="AJ174" s="98">
        <f t="shared" si="86"/>
        <v>1065.79822146027</v>
      </c>
      <c r="AK174" s="98">
        <f t="shared" si="86"/>
        <v>1755.9610083902357</v>
      </c>
      <c r="AL174" s="98">
        <f t="shared" si="86"/>
        <v>2393.1216561351093</v>
      </c>
      <c r="AM174" s="98">
        <f t="shared" si="86"/>
        <v>1473.1792572324061</v>
      </c>
      <c r="AN174" s="98">
        <f t="shared" si="86"/>
        <v>1488.9310229900893</v>
      </c>
      <c r="AO174" s="98">
        <f t="shared" si="86"/>
        <v>1448.0113474956343</v>
      </c>
      <c r="AP174" s="98">
        <f t="shared" si="86"/>
        <v>2249.8426729881276</v>
      </c>
      <c r="AQ174" s="98">
        <f t="shared" si="86"/>
        <v>1617.1833443716</v>
      </c>
      <c r="AR174" s="98">
        <f t="shared" si="86"/>
        <v>907.61626695294342</v>
      </c>
      <c r="AS174" s="98">
        <f t="shared" si="86"/>
        <v>2140.6280191560977</v>
      </c>
      <c r="AT174" s="98">
        <f t="shared" si="86"/>
        <v>1917.7544818345082</v>
      </c>
      <c r="AU174" s="98">
        <f t="shared" si="86"/>
        <v>2299.1812814105997</v>
      </c>
      <c r="AV174" s="98">
        <f t="shared" si="86"/>
        <v>2254.1978860921427</v>
      </c>
      <c r="AW174" s="98">
        <f t="shared" si="86"/>
        <v>1898.6024527962998</v>
      </c>
      <c r="AX174" s="98">
        <f t="shared" si="86"/>
        <v>958.70573954646864</v>
      </c>
      <c r="AY174" s="98">
        <f t="shared" si="86"/>
        <v>2287.3116246887657</v>
      </c>
      <c r="AZ174" s="98">
        <f t="shared" si="86"/>
        <v>1355.1012206000657</v>
      </c>
      <c r="BA174" s="98">
        <f t="shared" si="86"/>
        <v>2326.2729048601645</v>
      </c>
      <c r="BB174" s="98">
        <f t="shared" si="86"/>
        <v>2163.9471202509658</v>
      </c>
      <c r="BC174" s="98">
        <f t="shared" si="86"/>
        <v>722.04551071488447</v>
      </c>
      <c r="BD174" s="98" t="e">
        <f t="shared" si="86"/>
        <v>#N/A</v>
      </c>
      <c r="BE174" s="98" t="e">
        <f t="shared" si="86"/>
        <v>#N/A</v>
      </c>
      <c r="BF174" s="98" t="e">
        <f t="shared" si="86"/>
        <v>#N/A</v>
      </c>
      <c r="BG174" s="98" t="e">
        <f t="shared" si="86"/>
        <v>#N/A</v>
      </c>
      <c r="BH174" s="98" t="e">
        <f t="shared" si="86"/>
        <v>#N/A</v>
      </c>
      <c r="BI174" s="98" t="e">
        <f t="shared" si="86"/>
        <v>#N/A</v>
      </c>
      <c r="BJ174" s="99">
        <f t="shared" si="64"/>
        <v>1736.1696519983689</v>
      </c>
    </row>
    <row r="175">
      <c r="A175" s="27"/>
      <c r="B175" s="109"/>
      <c r="C175" s="110"/>
      <c r="D175" s="110"/>
      <c r="E175" s="110"/>
      <c r="F175" s="110"/>
      <c r="G175" s="114"/>
      <c r="H175" s="103"/>
      <c r="I175" s="103" t="b">
        <f t="shared" si="65"/>
        <v>0</v>
      </c>
      <c r="J175" s="103" t="b">
        <f>IF(IFERROR(MATCH(B175,'Osallistujat ja seuranta'!$C$4:$C$23,0),0)&gt;0,TRUE,FALSE)</f>
        <v>0</v>
      </c>
      <c r="K175" s="103" t="b">
        <f>IF(IFERROR(MATCH(C175,'Osallistujat ja seuranta'!$C$4:$C$23,0),0)&gt;0,TRUE,FALSE)</f>
        <v>0</v>
      </c>
      <c r="L175" s="103" t="b">
        <f t="shared" si="66"/>
        <v>0</v>
      </c>
      <c r="M175" s="103" t="b">
        <f t="shared" si="67"/>
        <v>1</v>
      </c>
      <c r="N175" s="103" t="b">
        <f t="shared" si="68"/>
        <v>0</v>
      </c>
      <c r="O175" s="104" t="str">
        <f t="shared" si="69"/>
        <v/>
      </c>
      <c r="P175" s="105" t="str">
        <f t="shared" si="62"/>
        <v/>
      </c>
      <c r="Q175" s="105" t="str">
        <f t="shared" si="63"/>
        <v/>
      </c>
      <c r="R175" s="105" t="str">
        <f t="shared" si="70"/>
        <v/>
      </c>
      <c r="S175" s="104" t="str">
        <f t="shared" si="71"/>
        <v/>
      </c>
      <c r="T175" s="104">
        <f t="shared" si="72"/>
        <v>1</v>
      </c>
      <c r="U175" s="104" t="e">
        <f t="shared" si="73"/>
        <v>#VALUE!</v>
      </c>
      <c r="V175" s="104" t="e">
        <f t="shared" si="74"/>
        <v>#VALUE!</v>
      </c>
      <c r="W175" s="106" t="str">
        <f t="shared" si="75"/>
        <v/>
      </c>
      <c r="X175" s="107" t="e">
        <f t="shared" si="76"/>
        <v>#VALUE!</v>
      </c>
      <c r="Y175" s="107" t="e">
        <f t="shared" si="77"/>
        <v>#VALUE!</v>
      </c>
      <c r="Z175" s="107" t="str">
        <f>IF(O175=1,(X175*(T175-W175))*'Säännöt ja ohjeet'!$B$55+Y175,"")</f>
        <v/>
      </c>
      <c r="AA175" s="107">
        <f t="shared" si="78"/>
        <v>0</v>
      </c>
      <c r="AB175" s="107" t="e">
        <f t="shared" si="79"/>
        <v>#VALUE!</v>
      </c>
      <c r="AC175" s="107" t="e">
        <f t="shared" si="80"/>
        <v>#VALUE!</v>
      </c>
      <c r="AD175" s="107" t="e">
        <f t="shared" si="81"/>
        <v>#VALUE!</v>
      </c>
      <c r="AE175" s="107" t="str">
        <f>IF(O175=1,(AC175*(AA175-AB175))*'Säännöt ja ohjeet'!$B$55+AD175,"")</f>
        <v/>
      </c>
      <c r="AF175" s="108" t="e">
        <f t="shared" si="82"/>
        <v>#NAME?</v>
      </c>
      <c r="AG175" s="108" t="e">
        <f t="shared" si="83"/>
        <v>#NAME?</v>
      </c>
      <c r="AH175" s="81" t="str">
        <f t="shared" si="85"/>
        <v xml:space="preserve"> </v>
      </c>
      <c r="AI175" s="81"/>
      <c r="AJ175" s="98">
        <f t="shared" si="86"/>
        <v>1065.79822146027</v>
      </c>
      <c r="AK175" s="98">
        <f t="shared" si="86"/>
        <v>1755.9610083902357</v>
      </c>
      <c r="AL175" s="98">
        <f t="shared" si="86"/>
        <v>2393.1216561351093</v>
      </c>
      <c r="AM175" s="98">
        <f t="shared" si="86"/>
        <v>1473.1792572324061</v>
      </c>
      <c r="AN175" s="98">
        <f t="shared" si="86"/>
        <v>1488.9310229900893</v>
      </c>
      <c r="AO175" s="98">
        <f t="shared" si="86"/>
        <v>1448.0113474956343</v>
      </c>
      <c r="AP175" s="98">
        <f t="shared" si="86"/>
        <v>2249.8426729881276</v>
      </c>
      <c r="AQ175" s="98">
        <f t="shared" si="86"/>
        <v>1617.1833443716</v>
      </c>
      <c r="AR175" s="98">
        <f t="shared" si="86"/>
        <v>907.61626695294342</v>
      </c>
      <c r="AS175" s="98">
        <f t="shared" si="86"/>
        <v>2140.6280191560977</v>
      </c>
      <c r="AT175" s="98">
        <f t="shared" si="86"/>
        <v>1917.7544818345082</v>
      </c>
      <c r="AU175" s="98">
        <f t="shared" si="86"/>
        <v>2299.1812814105997</v>
      </c>
      <c r="AV175" s="98">
        <f t="shared" si="86"/>
        <v>2254.1978860921427</v>
      </c>
      <c r="AW175" s="98">
        <f t="shared" si="86"/>
        <v>1898.6024527962998</v>
      </c>
      <c r="AX175" s="98">
        <f t="shared" si="86"/>
        <v>958.70573954646864</v>
      </c>
      <c r="AY175" s="98">
        <f t="shared" si="86"/>
        <v>2287.3116246887657</v>
      </c>
      <c r="AZ175" s="98">
        <f t="shared" si="86"/>
        <v>1355.1012206000657</v>
      </c>
      <c r="BA175" s="98">
        <f t="shared" si="86"/>
        <v>2326.2729048601645</v>
      </c>
      <c r="BB175" s="98">
        <f t="shared" si="86"/>
        <v>2163.9471202509658</v>
      </c>
      <c r="BC175" s="98">
        <f t="shared" si="86"/>
        <v>722.04551071488447</v>
      </c>
      <c r="BD175" s="98" t="e">
        <f t="shared" si="86"/>
        <v>#N/A</v>
      </c>
      <c r="BE175" s="98" t="e">
        <f t="shared" si="86"/>
        <v>#N/A</v>
      </c>
      <c r="BF175" s="98" t="e">
        <f t="shared" si="86"/>
        <v>#N/A</v>
      </c>
      <c r="BG175" s="98" t="e">
        <f t="shared" si="86"/>
        <v>#N/A</v>
      </c>
      <c r="BH175" s="98" t="e">
        <f t="shared" si="86"/>
        <v>#N/A</v>
      </c>
      <c r="BI175" s="98" t="e">
        <f t="shared" si="86"/>
        <v>#N/A</v>
      </c>
      <c r="BJ175" s="99">
        <f t="shared" si="64"/>
        <v>1736.1696519983689</v>
      </c>
    </row>
    <row r="176">
      <c r="A176" s="27"/>
      <c r="B176" s="109"/>
      <c r="C176" s="110"/>
      <c r="D176" s="110"/>
      <c r="E176" s="110"/>
      <c r="F176" s="110"/>
      <c r="G176" s="114"/>
      <c r="H176" s="103"/>
      <c r="I176" s="103" t="b">
        <f t="shared" si="65"/>
        <v>0</v>
      </c>
      <c r="J176" s="103" t="b">
        <f>IF(IFERROR(MATCH(B176,'Osallistujat ja seuranta'!$C$4:$C$23,0),0)&gt;0,TRUE,FALSE)</f>
        <v>0</v>
      </c>
      <c r="K176" s="103" t="b">
        <f>IF(IFERROR(MATCH(C176,'Osallistujat ja seuranta'!$C$4:$C$23,0),0)&gt;0,TRUE,FALSE)</f>
        <v>0</v>
      </c>
      <c r="L176" s="103" t="b">
        <f t="shared" si="66"/>
        <v>0</v>
      </c>
      <c r="M176" s="103" t="b">
        <f t="shared" si="67"/>
        <v>1</v>
      </c>
      <c r="N176" s="103" t="b">
        <f t="shared" si="68"/>
        <v>0</v>
      </c>
      <c r="O176" s="104" t="str">
        <f t="shared" si="69"/>
        <v/>
      </c>
      <c r="P176" s="105" t="str">
        <f t="shared" ref="P176:P180" si="87">IF(O176=1,INDEX(175:175,1,MATCH(B176,$3:$3,0)),"")</f>
        <v/>
      </c>
      <c r="Q176" s="105" t="str">
        <f t="shared" ref="Q176:Q180" si="88">IF(O176=1,INDEX(175:175,1,MATCH(C176,$3:$3,0)),"")</f>
        <v/>
      </c>
      <c r="R176" s="105" t="str">
        <f t="shared" si="70"/>
        <v/>
      </c>
      <c r="S176" s="104" t="str">
        <f t="shared" si="71"/>
        <v/>
      </c>
      <c r="T176" s="104">
        <f t="shared" si="72"/>
        <v>1</v>
      </c>
      <c r="U176" s="104" t="e">
        <f t="shared" si="73"/>
        <v>#VALUE!</v>
      </c>
      <c r="V176" s="104" t="e">
        <f t="shared" si="74"/>
        <v>#VALUE!</v>
      </c>
      <c r="W176" s="106" t="str">
        <f t="shared" si="75"/>
        <v/>
      </c>
      <c r="X176" s="107" t="e">
        <f t="shared" si="76"/>
        <v>#VALUE!</v>
      </c>
      <c r="Y176" s="107" t="e">
        <f t="shared" si="77"/>
        <v>#VALUE!</v>
      </c>
      <c r="Z176" s="107" t="str">
        <f>IF(O176=1,(X176*(T176-W176))*'Säännöt ja ohjeet'!$B$55+Y176,"")</f>
        <v/>
      </c>
      <c r="AA176" s="107">
        <f t="shared" si="78"/>
        <v>0</v>
      </c>
      <c r="AB176" s="107" t="e">
        <f t="shared" si="79"/>
        <v>#VALUE!</v>
      </c>
      <c r="AC176" s="107" t="e">
        <f t="shared" si="80"/>
        <v>#VALUE!</v>
      </c>
      <c r="AD176" s="107" t="e">
        <f t="shared" si="81"/>
        <v>#VALUE!</v>
      </c>
      <c r="AE176" s="107" t="str">
        <f>IF(O176=1,(AC176*(AA176-AB176))*'Säännöt ja ohjeet'!$B$55+AD176,"")</f>
        <v/>
      </c>
      <c r="AF176" s="108" t="e">
        <f t="shared" si="82"/>
        <v>#NAME?</v>
      </c>
      <c r="AG176" s="108" t="e">
        <f t="shared" si="83"/>
        <v>#NAME?</v>
      </c>
      <c r="AH176" s="81" t="str">
        <f t="shared" si="85"/>
        <v xml:space="preserve"> </v>
      </c>
      <c r="AI176" s="81"/>
      <c r="AJ176" s="98">
        <f t="shared" si="86"/>
        <v>1065.79822146027</v>
      </c>
      <c r="AK176" s="98">
        <f t="shared" si="86"/>
        <v>1755.9610083902357</v>
      </c>
      <c r="AL176" s="98">
        <f t="shared" si="86"/>
        <v>2393.1216561351093</v>
      </c>
      <c r="AM176" s="98">
        <f t="shared" si="86"/>
        <v>1473.1792572324061</v>
      </c>
      <c r="AN176" s="98">
        <f t="shared" si="86"/>
        <v>1488.9310229900893</v>
      </c>
      <c r="AO176" s="98">
        <f t="shared" si="86"/>
        <v>1448.0113474956343</v>
      </c>
      <c r="AP176" s="98">
        <f t="shared" si="86"/>
        <v>2249.8426729881276</v>
      </c>
      <c r="AQ176" s="98">
        <f t="shared" si="86"/>
        <v>1617.1833443716</v>
      </c>
      <c r="AR176" s="98">
        <f t="shared" si="86"/>
        <v>907.61626695294342</v>
      </c>
      <c r="AS176" s="98">
        <f t="shared" si="86"/>
        <v>2140.6280191560977</v>
      </c>
      <c r="AT176" s="98">
        <f t="shared" si="86"/>
        <v>1917.7544818345082</v>
      </c>
      <c r="AU176" s="98">
        <f t="shared" si="86"/>
        <v>2299.1812814105997</v>
      </c>
      <c r="AV176" s="98">
        <f t="shared" si="86"/>
        <v>2254.1978860921427</v>
      </c>
      <c r="AW176" s="98">
        <f t="shared" si="86"/>
        <v>1898.6024527962998</v>
      </c>
      <c r="AX176" s="98">
        <f t="shared" si="86"/>
        <v>958.70573954646864</v>
      </c>
      <c r="AY176" s="98">
        <f t="shared" si="86"/>
        <v>2287.3116246887657</v>
      </c>
      <c r="AZ176" s="98">
        <f t="shared" si="86"/>
        <v>1355.1012206000657</v>
      </c>
      <c r="BA176" s="98">
        <f t="shared" si="86"/>
        <v>2326.2729048601645</v>
      </c>
      <c r="BB176" s="98">
        <f t="shared" si="86"/>
        <v>2163.9471202509658</v>
      </c>
      <c r="BC176" s="98">
        <f t="shared" si="86"/>
        <v>722.04551071488447</v>
      </c>
      <c r="BD176" s="98" t="e">
        <f t="shared" si="86"/>
        <v>#N/A</v>
      </c>
      <c r="BE176" s="98" t="e">
        <f t="shared" si="86"/>
        <v>#N/A</v>
      </c>
      <c r="BF176" s="98" t="e">
        <f t="shared" si="86"/>
        <v>#N/A</v>
      </c>
      <c r="BG176" s="98" t="e">
        <f t="shared" si="86"/>
        <v>#N/A</v>
      </c>
      <c r="BH176" s="98" t="e">
        <f t="shared" si="86"/>
        <v>#N/A</v>
      </c>
      <c r="BI176" s="98" t="e">
        <f t="shared" si="86"/>
        <v>#N/A</v>
      </c>
      <c r="BJ176" s="99">
        <f t="shared" si="64"/>
        <v>1736.1696519983689</v>
      </c>
    </row>
    <row r="177">
      <c r="A177" s="27"/>
      <c r="B177" s="109"/>
      <c r="C177" s="110"/>
      <c r="D177" s="110"/>
      <c r="E177" s="110"/>
      <c r="F177" s="110"/>
      <c r="G177" s="114"/>
      <c r="H177" s="103"/>
      <c r="I177" s="103" t="b">
        <f t="shared" si="65"/>
        <v>0</v>
      </c>
      <c r="J177" s="103" t="b">
        <f>IF(IFERROR(MATCH(B177,'Osallistujat ja seuranta'!$C$4:$C$23,0),0)&gt;0,TRUE,FALSE)</f>
        <v>0</v>
      </c>
      <c r="K177" s="103" t="b">
        <f>IF(IFERROR(MATCH(C177,'Osallistujat ja seuranta'!$C$4:$C$23,0),0)&gt;0,TRUE,FALSE)</f>
        <v>0</v>
      </c>
      <c r="L177" s="103" t="b">
        <f t="shared" si="66"/>
        <v>0</v>
      </c>
      <c r="M177" s="103" t="b">
        <f t="shared" si="67"/>
        <v>1</v>
      </c>
      <c r="N177" s="103" t="b">
        <f t="shared" si="68"/>
        <v>0</v>
      </c>
      <c r="O177" s="104" t="str">
        <f t="shared" si="69"/>
        <v/>
      </c>
      <c r="P177" s="105" t="str">
        <f t="shared" si="87"/>
        <v/>
      </c>
      <c r="Q177" s="105" t="str">
        <f t="shared" si="88"/>
        <v/>
      </c>
      <c r="R177" s="105" t="str">
        <f t="shared" si="70"/>
        <v/>
      </c>
      <c r="S177" s="104" t="str">
        <f t="shared" si="71"/>
        <v/>
      </c>
      <c r="T177" s="104">
        <f t="shared" si="72"/>
        <v>1</v>
      </c>
      <c r="U177" s="104" t="e">
        <f t="shared" si="73"/>
        <v>#VALUE!</v>
      </c>
      <c r="V177" s="104" t="e">
        <f t="shared" si="74"/>
        <v>#VALUE!</v>
      </c>
      <c r="W177" s="106" t="str">
        <f t="shared" si="75"/>
        <v/>
      </c>
      <c r="X177" s="107" t="e">
        <f t="shared" si="76"/>
        <v>#VALUE!</v>
      </c>
      <c r="Y177" s="107" t="e">
        <f t="shared" si="77"/>
        <v>#VALUE!</v>
      </c>
      <c r="Z177" s="107" t="str">
        <f>IF(O177=1,(X177*(T177-W177))*'Säännöt ja ohjeet'!$B$55+Y177,"")</f>
        <v/>
      </c>
      <c r="AA177" s="107">
        <f t="shared" si="78"/>
        <v>0</v>
      </c>
      <c r="AB177" s="107" t="e">
        <f t="shared" si="79"/>
        <v>#VALUE!</v>
      </c>
      <c r="AC177" s="107" t="e">
        <f t="shared" si="80"/>
        <v>#VALUE!</v>
      </c>
      <c r="AD177" s="107" t="e">
        <f t="shared" si="81"/>
        <v>#VALUE!</v>
      </c>
      <c r="AE177" s="107" t="str">
        <f>IF(O177=1,(AC177*(AA177-AB177))*'Säännöt ja ohjeet'!$B$55+AD177,"")</f>
        <v/>
      </c>
      <c r="AF177" s="108" t="e">
        <f t="shared" si="82"/>
        <v>#NAME?</v>
      </c>
      <c r="AG177" s="108" t="e">
        <f t="shared" si="83"/>
        <v>#NAME?</v>
      </c>
      <c r="AH177" s="81" t="str">
        <f t="shared" si="85"/>
        <v xml:space="preserve"> </v>
      </c>
      <c r="AI177" s="81"/>
      <c r="AJ177" s="98">
        <f t="shared" si="86"/>
        <v>1065.79822146027</v>
      </c>
      <c r="AK177" s="98">
        <f t="shared" si="86"/>
        <v>1755.9610083902357</v>
      </c>
      <c r="AL177" s="98">
        <f t="shared" si="86"/>
        <v>2393.1216561351093</v>
      </c>
      <c r="AM177" s="98">
        <f t="shared" si="86"/>
        <v>1473.1792572324061</v>
      </c>
      <c r="AN177" s="98">
        <f t="shared" si="86"/>
        <v>1488.9310229900893</v>
      </c>
      <c r="AO177" s="98">
        <f t="shared" si="86"/>
        <v>1448.0113474956343</v>
      </c>
      <c r="AP177" s="98">
        <f t="shared" si="86"/>
        <v>2249.8426729881276</v>
      </c>
      <c r="AQ177" s="98">
        <f t="shared" si="86"/>
        <v>1617.1833443716</v>
      </c>
      <c r="AR177" s="98">
        <f t="shared" si="86"/>
        <v>907.61626695294342</v>
      </c>
      <c r="AS177" s="98">
        <f t="shared" si="86"/>
        <v>2140.6280191560977</v>
      </c>
      <c r="AT177" s="98">
        <f t="shared" si="86"/>
        <v>1917.7544818345082</v>
      </c>
      <c r="AU177" s="98">
        <f t="shared" si="86"/>
        <v>2299.1812814105997</v>
      </c>
      <c r="AV177" s="98">
        <f t="shared" si="86"/>
        <v>2254.1978860921427</v>
      </c>
      <c r="AW177" s="98">
        <f t="shared" si="86"/>
        <v>1898.6024527962998</v>
      </c>
      <c r="AX177" s="98">
        <f t="shared" si="86"/>
        <v>958.70573954646864</v>
      </c>
      <c r="AY177" s="98">
        <f t="shared" si="86"/>
        <v>2287.3116246887657</v>
      </c>
      <c r="AZ177" s="98">
        <f t="shared" si="86"/>
        <v>1355.1012206000657</v>
      </c>
      <c r="BA177" s="98">
        <f t="shared" si="86"/>
        <v>2326.2729048601645</v>
      </c>
      <c r="BB177" s="98">
        <f t="shared" si="86"/>
        <v>2163.9471202509658</v>
      </c>
      <c r="BC177" s="98">
        <f t="shared" si="86"/>
        <v>722.04551071488447</v>
      </c>
      <c r="BD177" s="98" t="e">
        <f t="shared" si="86"/>
        <v>#N/A</v>
      </c>
      <c r="BE177" s="98" t="e">
        <f t="shared" si="86"/>
        <v>#N/A</v>
      </c>
      <c r="BF177" s="98" t="e">
        <f t="shared" si="86"/>
        <v>#N/A</v>
      </c>
      <c r="BG177" s="98" t="e">
        <f t="shared" si="86"/>
        <v>#N/A</v>
      </c>
      <c r="BH177" s="98" t="e">
        <f t="shared" si="86"/>
        <v>#N/A</v>
      </c>
      <c r="BI177" s="98" t="e">
        <f t="shared" si="86"/>
        <v>#N/A</v>
      </c>
      <c r="BJ177" s="99">
        <f t="shared" si="64"/>
        <v>1736.1696519983689</v>
      </c>
    </row>
    <row r="178">
      <c r="A178" s="27"/>
      <c r="B178" s="109"/>
      <c r="C178" s="110"/>
      <c r="D178" s="110"/>
      <c r="E178" s="110"/>
      <c r="F178" s="110"/>
      <c r="G178" s="114"/>
      <c r="H178" s="103"/>
      <c r="I178" s="103" t="b">
        <f t="shared" si="65"/>
        <v>0</v>
      </c>
      <c r="J178" s="103" t="b">
        <f>IF(IFERROR(MATCH(B178,'Osallistujat ja seuranta'!$C$4:$C$23,0),0)&gt;0,TRUE,FALSE)</f>
        <v>0</v>
      </c>
      <c r="K178" s="103" t="b">
        <f>IF(IFERROR(MATCH(C178,'Osallistujat ja seuranta'!$C$4:$C$23,0),0)&gt;0,TRUE,FALSE)</f>
        <v>0</v>
      </c>
      <c r="L178" s="103" t="b">
        <f t="shared" si="66"/>
        <v>0</v>
      </c>
      <c r="M178" s="103" t="b">
        <f t="shared" si="67"/>
        <v>1</v>
      </c>
      <c r="N178" s="103" t="b">
        <f t="shared" si="68"/>
        <v>0</v>
      </c>
      <c r="O178" s="104" t="str">
        <f t="shared" si="69"/>
        <v/>
      </c>
      <c r="P178" s="105" t="str">
        <f t="shared" si="87"/>
        <v/>
      </c>
      <c r="Q178" s="105" t="str">
        <f t="shared" si="88"/>
        <v/>
      </c>
      <c r="R178" s="105" t="str">
        <f t="shared" si="70"/>
        <v/>
      </c>
      <c r="S178" s="104" t="str">
        <f t="shared" si="71"/>
        <v/>
      </c>
      <c r="T178" s="104">
        <f t="shared" si="72"/>
        <v>1</v>
      </c>
      <c r="U178" s="104" t="e">
        <f t="shared" si="73"/>
        <v>#VALUE!</v>
      </c>
      <c r="V178" s="104" t="e">
        <f t="shared" si="74"/>
        <v>#VALUE!</v>
      </c>
      <c r="W178" s="106" t="str">
        <f t="shared" si="75"/>
        <v/>
      </c>
      <c r="X178" s="107" t="e">
        <f t="shared" si="76"/>
        <v>#VALUE!</v>
      </c>
      <c r="Y178" s="107" t="e">
        <f t="shared" si="77"/>
        <v>#VALUE!</v>
      </c>
      <c r="Z178" s="107" t="str">
        <f>IF(O178=1,(X178*(T178-W178))*'Säännöt ja ohjeet'!$B$55+Y178,"")</f>
        <v/>
      </c>
      <c r="AA178" s="107">
        <f t="shared" si="78"/>
        <v>0</v>
      </c>
      <c r="AB178" s="107" t="e">
        <f t="shared" si="79"/>
        <v>#VALUE!</v>
      </c>
      <c r="AC178" s="107" t="e">
        <f t="shared" si="80"/>
        <v>#VALUE!</v>
      </c>
      <c r="AD178" s="107" t="e">
        <f t="shared" si="81"/>
        <v>#VALUE!</v>
      </c>
      <c r="AE178" s="107" t="str">
        <f>IF(O178=1,(AC178*(AA178-AB178))*'Säännöt ja ohjeet'!$B$55+AD178,"")</f>
        <v/>
      </c>
      <c r="AF178" s="108" t="e">
        <f t="shared" si="82"/>
        <v>#NAME?</v>
      </c>
      <c r="AG178" s="108" t="e">
        <f t="shared" si="83"/>
        <v>#NAME?</v>
      </c>
      <c r="AH178" s="81" t="str">
        <f t="shared" si="85"/>
        <v xml:space="preserve"> </v>
      </c>
      <c r="AI178" s="81"/>
      <c r="AJ178" s="98">
        <f t="shared" si="86"/>
        <v>1065.79822146027</v>
      </c>
      <c r="AK178" s="98">
        <f t="shared" si="86"/>
        <v>1755.9610083902357</v>
      </c>
      <c r="AL178" s="98">
        <f t="shared" si="86"/>
        <v>2393.1216561351093</v>
      </c>
      <c r="AM178" s="98">
        <f t="shared" si="86"/>
        <v>1473.1792572324061</v>
      </c>
      <c r="AN178" s="98">
        <f t="shared" si="86"/>
        <v>1488.9310229900893</v>
      </c>
      <c r="AO178" s="98">
        <f t="shared" si="86"/>
        <v>1448.0113474956343</v>
      </c>
      <c r="AP178" s="98">
        <f t="shared" si="86"/>
        <v>2249.8426729881276</v>
      </c>
      <c r="AQ178" s="98">
        <f t="shared" si="86"/>
        <v>1617.1833443716</v>
      </c>
      <c r="AR178" s="98">
        <f t="shared" si="86"/>
        <v>907.61626695294342</v>
      </c>
      <c r="AS178" s="98">
        <f t="shared" si="86"/>
        <v>2140.6280191560977</v>
      </c>
      <c r="AT178" s="98">
        <f t="shared" si="86"/>
        <v>1917.7544818345082</v>
      </c>
      <c r="AU178" s="98">
        <f t="shared" si="86"/>
        <v>2299.1812814105997</v>
      </c>
      <c r="AV178" s="98">
        <f t="shared" si="86"/>
        <v>2254.1978860921427</v>
      </c>
      <c r="AW178" s="98">
        <f t="shared" si="86"/>
        <v>1898.6024527962998</v>
      </c>
      <c r="AX178" s="98">
        <f t="shared" si="86"/>
        <v>958.70573954646864</v>
      </c>
      <c r="AY178" s="98">
        <f t="shared" si="86"/>
        <v>2287.3116246887657</v>
      </c>
      <c r="AZ178" s="98">
        <f t="shared" si="86"/>
        <v>1355.1012206000657</v>
      </c>
      <c r="BA178" s="98">
        <f t="shared" si="86"/>
        <v>2326.2729048601645</v>
      </c>
      <c r="BB178" s="98">
        <f t="shared" si="86"/>
        <v>2163.9471202509658</v>
      </c>
      <c r="BC178" s="98">
        <f t="shared" si="86"/>
        <v>722.04551071488447</v>
      </c>
      <c r="BD178" s="98" t="e">
        <f t="shared" si="86"/>
        <v>#N/A</v>
      </c>
      <c r="BE178" s="98" t="e">
        <f t="shared" si="86"/>
        <v>#N/A</v>
      </c>
      <c r="BF178" s="98" t="e">
        <f t="shared" si="86"/>
        <v>#N/A</v>
      </c>
      <c r="BG178" s="98" t="e">
        <f t="shared" si="86"/>
        <v>#N/A</v>
      </c>
      <c r="BH178" s="98" t="e">
        <f t="shared" si="86"/>
        <v>#N/A</v>
      </c>
      <c r="BI178" s="98" t="e">
        <f t="shared" si="86"/>
        <v>#N/A</v>
      </c>
      <c r="BJ178" s="99">
        <f t="shared" si="64"/>
        <v>1736.1696519983689</v>
      </c>
    </row>
    <row r="179">
      <c r="A179" s="27"/>
      <c r="B179" s="109"/>
      <c r="C179" s="110"/>
      <c r="D179" s="110"/>
      <c r="E179" s="110"/>
      <c r="F179" s="110"/>
      <c r="G179" s="114"/>
      <c r="H179" s="103"/>
      <c r="I179" s="103" t="b">
        <f t="shared" si="65"/>
        <v>0</v>
      </c>
      <c r="J179" s="103" t="b">
        <f>IF(IFERROR(MATCH(B179,'Osallistujat ja seuranta'!$C$4:$C$23,0),0)&gt;0,TRUE,FALSE)</f>
        <v>0</v>
      </c>
      <c r="K179" s="103" t="b">
        <f>IF(IFERROR(MATCH(C179,'Osallistujat ja seuranta'!$C$4:$C$23,0),0)&gt;0,TRUE,FALSE)</f>
        <v>0</v>
      </c>
      <c r="L179" s="103" t="b">
        <f t="shared" si="66"/>
        <v>0</v>
      </c>
      <c r="M179" s="103" t="b">
        <f t="shared" si="67"/>
        <v>1</v>
      </c>
      <c r="N179" s="103" t="b">
        <f t="shared" si="68"/>
        <v>0</v>
      </c>
      <c r="O179" s="104" t="str">
        <f t="shared" si="69"/>
        <v/>
      </c>
      <c r="P179" s="105" t="str">
        <f t="shared" si="87"/>
        <v/>
      </c>
      <c r="Q179" s="105" t="str">
        <f t="shared" si="88"/>
        <v/>
      </c>
      <c r="R179" s="105" t="str">
        <f t="shared" si="70"/>
        <v/>
      </c>
      <c r="S179" s="104" t="str">
        <f t="shared" si="71"/>
        <v/>
      </c>
      <c r="T179" s="104">
        <f t="shared" si="72"/>
        <v>1</v>
      </c>
      <c r="U179" s="104" t="e">
        <f t="shared" si="73"/>
        <v>#VALUE!</v>
      </c>
      <c r="V179" s="104" t="e">
        <f t="shared" si="74"/>
        <v>#VALUE!</v>
      </c>
      <c r="W179" s="106" t="str">
        <f t="shared" si="75"/>
        <v/>
      </c>
      <c r="X179" s="107" t="e">
        <f t="shared" si="76"/>
        <v>#VALUE!</v>
      </c>
      <c r="Y179" s="107" t="e">
        <f t="shared" si="77"/>
        <v>#VALUE!</v>
      </c>
      <c r="Z179" s="107" t="str">
        <f>IF(O179=1,(X179*(T179-W179))*'Säännöt ja ohjeet'!$B$55+Y179,"")</f>
        <v/>
      </c>
      <c r="AA179" s="107">
        <f t="shared" si="78"/>
        <v>0</v>
      </c>
      <c r="AB179" s="107" t="e">
        <f t="shared" si="79"/>
        <v>#VALUE!</v>
      </c>
      <c r="AC179" s="107" t="e">
        <f t="shared" si="80"/>
        <v>#VALUE!</v>
      </c>
      <c r="AD179" s="107" t="e">
        <f t="shared" si="81"/>
        <v>#VALUE!</v>
      </c>
      <c r="AE179" s="107" t="str">
        <f>IF(O179=1,(AC179*(AA179-AB179))*'Säännöt ja ohjeet'!$B$55+AD179,"")</f>
        <v/>
      </c>
      <c r="AF179" s="108" t="e">
        <f t="shared" si="82"/>
        <v>#NAME?</v>
      </c>
      <c r="AG179" s="108" t="e">
        <f t="shared" si="83"/>
        <v>#NAME?</v>
      </c>
      <c r="AH179" s="81" t="str">
        <f t="shared" si="85"/>
        <v xml:space="preserve"> </v>
      </c>
      <c r="AI179" s="81"/>
      <c r="AJ179" s="98">
        <f t="shared" si="86"/>
        <v>1065.79822146027</v>
      </c>
      <c r="AK179" s="98">
        <f t="shared" si="86"/>
        <v>1755.9610083902357</v>
      </c>
      <c r="AL179" s="98">
        <f t="shared" si="86"/>
        <v>2393.1216561351093</v>
      </c>
      <c r="AM179" s="98">
        <f t="shared" si="86"/>
        <v>1473.1792572324061</v>
      </c>
      <c r="AN179" s="98">
        <f t="shared" si="86"/>
        <v>1488.9310229900893</v>
      </c>
      <c r="AO179" s="98">
        <f t="shared" si="86"/>
        <v>1448.0113474956343</v>
      </c>
      <c r="AP179" s="98">
        <f t="shared" si="86"/>
        <v>2249.8426729881276</v>
      </c>
      <c r="AQ179" s="98">
        <f t="shared" si="86"/>
        <v>1617.1833443716</v>
      </c>
      <c r="AR179" s="98">
        <f t="shared" si="86"/>
        <v>907.61626695294342</v>
      </c>
      <c r="AS179" s="98">
        <f t="shared" si="86"/>
        <v>2140.6280191560977</v>
      </c>
      <c r="AT179" s="98">
        <f t="shared" si="86"/>
        <v>1917.7544818345082</v>
      </c>
      <c r="AU179" s="98">
        <f t="shared" si="86"/>
        <v>2299.1812814105997</v>
      </c>
      <c r="AV179" s="98">
        <f t="shared" si="86"/>
        <v>2254.1978860921427</v>
      </c>
      <c r="AW179" s="98">
        <f t="shared" si="86"/>
        <v>1898.6024527962998</v>
      </c>
      <c r="AX179" s="98">
        <f t="shared" si="86"/>
        <v>958.70573954646864</v>
      </c>
      <c r="AY179" s="98">
        <f t="shared" si="86"/>
        <v>2287.3116246887657</v>
      </c>
      <c r="AZ179" s="98">
        <f t="shared" si="86"/>
        <v>1355.1012206000657</v>
      </c>
      <c r="BA179" s="98">
        <f t="shared" si="86"/>
        <v>2326.2729048601645</v>
      </c>
      <c r="BB179" s="98">
        <f t="shared" si="86"/>
        <v>2163.9471202509658</v>
      </c>
      <c r="BC179" s="98">
        <f t="shared" si="86"/>
        <v>722.04551071488447</v>
      </c>
      <c r="BD179" s="98" t="e">
        <f t="shared" si="86"/>
        <v>#N/A</v>
      </c>
      <c r="BE179" s="98" t="e">
        <f t="shared" si="86"/>
        <v>#N/A</v>
      </c>
      <c r="BF179" s="98" t="e">
        <f t="shared" si="86"/>
        <v>#N/A</v>
      </c>
      <c r="BG179" s="98" t="e">
        <f t="shared" si="86"/>
        <v>#N/A</v>
      </c>
      <c r="BH179" s="98" t="e">
        <f t="shared" si="86"/>
        <v>#N/A</v>
      </c>
      <c r="BI179" s="98" t="e">
        <f t="shared" si="86"/>
        <v>#N/A</v>
      </c>
      <c r="BJ179" s="99">
        <f t="shared" si="64"/>
        <v>1736.1696519983689</v>
      </c>
    </row>
    <row r="180">
      <c r="A180" s="27"/>
      <c r="B180" s="109"/>
      <c r="C180" s="110"/>
      <c r="D180" s="110"/>
      <c r="E180" s="110"/>
      <c r="F180" s="110"/>
      <c r="G180" s="114"/>
      <c r="H180" s="103"/>
      <c r="I180" s="103" t="b">
        <f t="shared" si="65"/>
        <v>0</v>
      </c>
      <c r="J180" s="103" t="b">
        <f>IF(IFERROR(MATCH(B180,'Osallistujat ja seuranta'!$C$4:$C$23,0),0)&gt;0,TRUE,FALSE)</f>
        <v>0</v>
      </c>
      <c r="K180" s="103" t="b">
        <f>IF(IFERROR(MATCH(C180,'Osallistujat ja seuranta'!$C$4:$C$23,0),0)&gt;0,TRUE,FALSE)</f>
        <v>0</v>
      </c>
      <c r="L180" s="103" t="b">
        <f t="shared" si="66"/>
        <v>0</v>
      </c>
      <c r="M180" s="103" t="b">
        <f t="shared" si="67"/>
        <v>1</v>
      </c>
      <c r="N180" s="103" t="b">
        <f t="shared" si="68"/>
        <v>0</v>
      </c>
      <c r="O180" s="104" t="str">
        <f t="shared" si="69"/>
        <v/>
      </c>
      <c r="P180" s="105" t="str">
        <f t="shared" si="87"/>
        <v/>
      </c>
      <c r="Q180" s="105" t="str">
        <f t="shared" si="88"/>
        <v/>
      </c>
      <c r="R180" s="105" t="str">
        <f t="shared" si="70"/>
        <v/>
      </c>
      <c r="S180" s="104" t="str">
        <f t="shared" si="71"/>
        <v/>
      </c>
      <c r="T180" s="104">
        <f t="shared" si="72"/>
        <v>1</v>
      </c>
      <c r="U180" s="104" t="e">
        <f t="shared" si="73"/>
        <v>#VALUE!</v>
      </c>
      <c r="V180" s="104" t="e">
        <f t="shared" si="74"/>
        <v>#VALUE!</v>
      </c>
      <c r="W180" s="106" t="str">
        <f t="shared" si="75"/>
        <v/>
      </c>
      <c r="X180" s="107" t="e">
        <f t="shared" si="76"/>
        <v>#VALUE!</v>
      </c>
      <c r="Y180" s="107" t="e">
        <f t="shared" si="77"/>
        <v>#VALUE!</v>
      </c>
      <c r="Z180" s="107" t="str">
        <f>IF(O180=1,(X180*(T180-W180))*'Säännöt ja ohjeet'!$B$55+Y180,"")</f>
        <v/>
      </c>
      <c r="AA180" s="107">
        <f t="shared" si="78"/>
        <v>0</v>
      </c>
      <c r="AB180" s="107" t="e">
        <f t="shared" si="79"/>
        <v>#VALUE!</v>
      </c>
      <c r="AC180" s="107" t="e">
        <f t="shared" si="80"/>
        <v>#VALUE!</v>
      </c>
      <c r="AD180" s="107" t="e">
        <f t="shared" si="81"/>
        <v>#VALUE!</v>
      </c>
      <c r="AE180" s="107" t="str">
        <f>IF(O180=1,(AC180*(AA180-AB180))*'Säännöt ja ohjeet'!$B$55+AD180,"")</f>
        <v/>
      </c>
      <c r="AF180" s="108" t="e">
        <f t="shared" si="82"/>
        <v>#NAME?</v>
      </c>
      <c r="AG180" s="108" t="e">
        <f t="shared" si="83"/>
        <v>#NAME?</v>
      </c>
      <c r="AH180" s="81" t="str">
        <f t="shared" si="85"/>
        <v xml:space="preserve"> </v>
      </c>
      <c r="AI180" s="81"/>
      <c r="AJ180" s="98">
        <f t="shared" si="86"/>
        <v>1065.79822146027</v>
      </c>
      <c r="AK180" s="98">
        <f t="shared" si="86"/>
        <v>1755.9610083902357</v>
      </c>
      <c r="AL180" s="98">
        <f t="shared" si="86"/>
        <v>2393.1216561351093</v>
      </c>
      <c r="AM180" s="98">
        <f t="shared" si="86"/>
        <v>1473.1792572324061</v>
      </c>
      <c r="AN180" s="98">
        <f t="shared" si="86"/>
        <v>1488.9310229900893</v>
      </c>
      <c r="AO180" s="98">
        <f t="shared" si="86"/>
        <v>1448.0113474956343</v>
      </c>
      <c r="AP180" s="98">
        <f t="shared" si="86"/>
        <v>2249.8426729881276</v>
      </c>
      <c r="AQ180" s="98">
        <f t="shared" si="86"/>
        <v>1617.1833443716</v>
      </c>
      <c r="AR180" s="98">
        <f t="shared" si="86"/>
        <v>907.61626695294342</v>
      </c>
      <c r="AS180" s="98">
        <f t="shared" si="86"/>
        <v>2140.6280191560977</v>
      </c>
      <c r="AT180" s="98">
        <f t="shared" si="86"/>
        <v>1917.7544818345082</v>
      </c>
      <c r="AU180" s="98">
        <f t="shared" si="86"/>
        <v>2299.1812814105997</v>
      </c>
      <c r="AV180" s="98">
        <f t="shared" si="86"/>
        <v>2254.1978860921427</v>
      </c>
      <c r="AW180" s="98">
        <f t="shared" si="86"/>
        <v>1898.6024527962998</v>
      </c>
      <c r="AX180" s="98">
        <f t="shared" si="86"/>
        <v>958.70573954646864</v>
      </c>
      <c r="AY180" s="98">
        <f t="shared" si="86"/>
        <v>2287.3116246887657</v>
      </c>
      <c r="AZ180" s="98">
        <f t="shared" si="86"/>
        <v>1355.1012206000657</v>
      </c>
      <c r="BA180" s="98">
        <f t="shared" si="86"/>
        <v>2326.2729048601645</v>
      </c>
      <c r="BB180" s="98">
        <f t="shared" si="86"/>
        <v>2163.9471202509658</v>
      </c>
      <c r="BC180" s="98">
        <f t="shared" si="86"/>
        <v>722.04551071488447</v>
      </c>
      <c r="BD180" s="98" t="e">
        <f t="shared" si="86"/>
        <v>#N/A</v>
      </c>
      <c r="BE180" s="98" t="e">
        <f t="shared" si="86"/>
        <v>#N/A</v>
      </c>
      <c r="BF180" s="98" t="e">
        <f t="shared" si="86"/>
        <v>#N/A</v>
      </c>
      <c r="BG180" s="98" t="e">
        <f t="shared" si="86"/>
        <v>#N/A</v>
      </c>
      <c r="BH180" s="98" t="e">
        <f t="shared" si="86"/>
        <v>#N/A</v>
      </c>
      <c r="BI180" s="98" t="e">
        <f t="shared" si="86"/>
        <v>#N/A</v>
      </c>
      <c r="BJ180" s="99">
        <f t="shared" si="64"/>
        <v>1736.1696519983689</v>
      </c>
    </row>
    <row r="181">
      <c r="A181" s="27"/>
      <c r="B181" s="109"/>
      <c r="C181" s="110"/>
      <c r="D181" s="110"/>
      <c r="E181" s="110"/>
      <c r="F181" s="110"/>
      <c r="G181" s="114"/>
      <c r="H181" s="103"/>
      <c r="I181" s="103"/>
      <c r="J181" s="103"/>
      <c r="K181" s="103"/>
      <c r="L181" s="103"/>
      <c r="M181" s="103"/>
      <c r="N181" s="103"/>
      <c r="O181" s="104"/>
      <c r="P181" s="105"/>
      <c r="Q181" s="105"/>
      <c r="R181" s="105"/>
      <c r="S181" s="104"/>
      <c r="T181" s="104"/>
      <c r="U181" s="104"/>
      <c r="V181" s="104"/>
      <c r="W181" s="106"/>
      <c r="X181" s="107"/>
      <c r="Y181" s="107"/>
      <c r="Z181" s="107"/>
      <c r="AA181" s="107"/>
      <c r="AB181" s="107"/>
      <c r="AC181" s="107"/>
      <c r="AD181" s="107"/>
      <c r="AE181" s="107"/>
      <c r="AF181" s="108"/>
      <c r="AG181" s="108"/>
      <c r="AH181" s="27"/>
      <c r="AI181" s="81"/>
      <c r="AJ181" s="82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8"/>
      <c r="BA181" s="98"/>
      <c r="BB181" s="98"/>
      <c r="BC181" s="98"/>
      <c r="BD181" s="98"/>
      <c r="BE181" s="98"/>
      <c r="BF181" s="98"/>
      <c r="BG181" s="98"/>
      <c r="BH181" s="98"/>
      <c r="BI181" s="98"/>
      <c r="BJ181" s="99"/>
    </row>
    <row r="182">
      <c r="A182" s="27"/>
      <c r="B182" s="115"/>
      <c r="C182" s="116"/>
      <c r="D182" s="116"/>
      <c r="E182" s="116"/>
      <c r="F182" s="116"/>
      <c r="G182" s="117"/>
      <c r="H182" s="103"/>
      <c r="I182" s="103" t="b">
        <f>if(countblank(B182:E182)&lt;4,TRUE,FALSE)</f>
        <v>0</v>
      </c>
      <c r="J182" s="103" t="b">
        <f>IF(IFERROR(MATCH(B182,'Osallistujat ja seuranta'!$C$4:$C$23,0),0)&gt;0,TRUE,FALSE)</f>
        <v>0</v>
      </c>
      <c r="K182" s="103" t="b">
        <f>IF(IFERROR(MATCH(C182,'Osallistujat ja seuranta'!$C$4:$C$23,0),0)&gt;0,TRUE,FALSE)</f>
        <v>0</v>
      </c>
      <c r="L182" s="103" t="b">
        <f>not(B182=C182)</f>
        <v>0</v>
      </c>
      <c r="M182" s="103" t="b">
        <f>or(E182=B182,E182=C182)</f>
        <v>1</v>
      </c>
      <c r="N182" s="103" t="b">
        <f>countblank(B182:E182)=0</f>
        <v>0</v>
      </c>
      <c r="O182" s="104" t="str">
        <f>if(and(J182:N182),1,if(I182,0,""))</f>
        <v/>
      </c>
      <c r="P182" s="105" t="str">
        <f t="array" ref="P182">if(O182=1,index(74:74,1,match(B182,$3:$3,0)),"")</f>
        <v/>
      </c>
      <c r="Q182" s="105" t="str">
        <f t="array" ref="Q182">if(O182=1,index(74:74,1,match(C182,$3:$3,0)),"")</f>
        <v/>
      </c>
      <c r="R182" s="105" t="str">
        <f>if(O182=1,P182-(Q182+D182*100-if(D182&gt;0,50,0))*O182,"")</f>
        <v/>
      </c>
      <c r="S182" s="104" t="str">
        <f>if(O182=1,Q182+D182*100-if(D182&gt;0,50,0),"")</f>
        <v/>
      </c>
      <c r="T182" s="104">
        <f>if(E182=B182,1,0)</f>
        <v>1</v>
      </c>
      <c r="U182" s="104" t="e">
        <f>-7*ln(3300-P182)</f>
        <v>#VALUE!</v>
      </c>
      <c r="V182" s="104" t="e">
        <f>-7*ln(3300-S182)</f>
        <v>#VALUE!</v>
      </c>
      <c r="W182" s="106" t="str">
        <f>if(O182=1,1/(1+exp(V182-U182)),"")</f>
        <v/>
      </c>
      <c r="X182" s="107" t="e">
        <f>power((3300-P182)/200,1.6)</f>
        <v>#VALUE!</v>
      </c>
      <c r="Y182" s="107" t="e">
        <f>ln(1+exp((2300-P182)/80))/5</f>
        <v>#VALUE!</v>
      </c>
      <c r="Z182" s="107" t="str">
        <f>IF(O182=1,(X182*(T182-W182))*'Säännöt ja ohjeet'!$B$55+Y182,"")</f>
        <v/>
      </c>
      <c r="AA182" s="107">
        <f>-(T182-1)</f>
        <v>0</v>
      </c>
      <c r="AB182" s="107" t="e">
        <f>1-W182</f>
        <v>#VALUE!</v>
      </c>
      <c r="AC182" s="107" t="e">
        <f>power((3300-Q182)/200,1.6)</f>
        <v>#VALUE!</v>
      </c>
      <c r="AD182" s="107" t="e">
        <f>ln(1+exp((2300-Q182)/80))/5</f>
        <v>#VALUE!</v>
      </c>
      <c r="AE182" s="107" t="str">
        <f>IF(O182=1,(AC182*(AA182-AB182))*'Säännöt ja ohjeet'!$B$55+AD182,"")</f>
        <v/>
      </c>
      <c r="AF182" s="108" t="e">
        <f>10*if($E182=B182,1,-1)+min(10,rounddown((Q182-P182)/50)-2*$D182*sign(Q182-P182))+1</f>
        <v>#NAME?</v>
      </c>
      <c r="AG182" s="108" t="e">
        <f>10*if($E182=C182,1,-1)+min(10,rounddown((P182-Q182)/50)-2*$D182*sign(P182-Q182))+1</f>
        <v>#NAME?</v>
      </c>
      <c r="AH182" s="118"/>
      <c r="AI182" s="119"/>
      <c r="AJ182" s="98">
        <f t="shared" ref="AJ182:BI182" si="89">if($B182=AJ$3,AJ180+$Z182,if($C182=AJ$3,AJ180+$AE182,AJ180))</f>
        <v>1065.79822146027</v>
      </c>
      <c r="AK182" s="98">
        <f t="shared" si="89"/>
        <v>1755.9610083902357</v>
      </c>
      <c r="AL182" s="98">
        <f t="shared" si="89"/>
        <v>2393.1216561351093</v>
      </c>
      <c r="AM182" s="98">
        <f t="shared" si="89"/>
        <v>1473.1792572324061</v>
      </c>
      <c r="AN182" s="98">
        <f t="shared" si="89"/>
        <v>1488.9310229900893</v>
      </c>
      <c r="AO182" s="98">
        <f t="shared" si="89"/>
        <v>1448.0113474956343</v>
      </c>
      <c r="AP182" s="98">
        <f t="shared" si="89"/>
        <v>2249.8426729881276</v>
      </c>
      <c r="AQ182" s="98">
        <f t="shared" si="89"/>
        <v>1617.1833443716</v>
      </c>
      <c r="AR182" s="98">
        <f t="shared" si="89"/>
        <v>907.61626695294342</v>
      </c>
      <c r="AS182" s="98">
        <f t="shared" si="89"/>
        <v>2140.6280191560977</v>
      </c>
      <c r="AT182" s="98">
        <f t="shared" si="89"/>
        <v>1917.7544818345082</v>
      </c>
      <c r="AU182" s="98">
        <f t="shared" si="89"/>
        <v>2299.1812814105997</v>
      </c>
      <c r="AV182" s="98">
        <f t="shared" si="89"/>
        <v>2254.1978860921427</v>
      </c>
      <c r="AW182" s="98">
        <f t="shared" si="89"/>
        <v>1898.6024527962998</v>
      </c>
      <c r="AX182" s="98">
        <f t="shared" si="89"/>
        <v>958.70573954646864</v>
      </c>
      <c r="AY182" s="98">
        <f t="shared" si="89"/>
        <v>2287.3116246887657</v>
      </c>
      <c r="AZ182" s="98">
        <f t="shared" si="89"/>
        <v>1355.1012206000657</v>
      </c>
      <c r="BA182" s="98">
        <f t="shared" si="89"/>
        <v>2326.2729048601645</v>
      </c>
      <c r="BB182" s="98">
        <f t="shared" si="89"/>
        <v>2163.9471202509658</v>
      </c>
      <c r="BC182" s="98">
        <f t="shared" si="89"/>
        <v>722.04551071488447</v>
      </c>
      <c r="BD182" s="82" t="e">
        <f t="shared" si="89"/>
        <v>#N/A</v>
      </c>
      <c r="BE182" s="82" t="e">
        <f t="shared" si="89"/>
        <v>#N/A</v>
      </c>
      <c r="BF182" s="82" t="e">
        <f t="shared" si="89"/>
        <v>#N/A</v>
      </c>
      <c r="BG182" s="82" t="e">
        <f t="shared" si="89"/>
        <v>#N/A</v>
      </c>
      <c r="BH182" s="82" t="e">
        <f t="shared" si="89"/>
        <v>#N/A</v>
      </c>
      <c r="BI182" s="82" t="e">
        <f t="shared" si="89"/>
        <v>#N/A</v>
      </c>
      <c r="BJ182" s="99">
        <f>sum(iferror(AJ182:BI182,0))/count(AJ182:BI182)</f>
        <v>1736.1696519983689</v>
      </c>
    </row>
    <row r="183">
      <c r="A183" s="120"/>
      <c r="B183" s="120" t="s">
        <v>103</v>
      </c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2" t="s">
        <v>23</v>
      </c>
      <c r="AJ183" s="123">
        <f t="shared" ref="AJ183:BJ183" si="90">AJ182</f>
        <v>1065.79822146027</v>
      </c>
      <c r="AK183" s="123">
        <f t="shared" si="90"/>
        <v>1755.9610083902357</v>
      </c>
      <c r="AL183" s="123">
        <f t="shared" si="90"/>
        <v>2393.1216561351093</v>
      </c>
      <c r="AM183" s="123">
        <f t="shared" si="90"/>
        <v>1473.1792572324061</v>
      </c>
      <c r="AN183" s="123">
        <f t="shared" si="90"/>
        <v>1488.9310229900893</v>
      </c>
      <c r="AO183" s="123">
        <f t="shared" si="90"/>
        <v>1448.0113474956343</v>
      </c>
      <c r="AP183" s="123">
        <f t="shared" si="90"/>
        <v>2249.8426729881276</v>
      </c>
      <c r="AQ183" s="123">
        <f t="shared" si="90"/>
        <v>1617.1833443716</v>
      </c>
      <c r="AR183" s="123">
        <f t="shared" si="90"/>
        <v>907.61626695294342</v>
      </c>
      <c r="AS183" s="123">
        <f t="shared" si="90"/>
        <v>2140.6280191560977</v>
      </c>
      <c r="AT183" s="123">
        <f t="shared" si="90"/>
        <v>1917.7544818345082</v>
      </c>
      <c r="AU183" s="123">
        <f t="shared" si="90"/>
        <v>2299.1812814105997</v>
      </c>
      <c r="AV183" s="123">
        <f t="shared" si="90"/>
        <v>2254.1978860921427</v>
      </c>
      <c r="AW183" s="123">
        <f t="shared" si="90"/>
        <v>1898.6024527962998</v>
      </c>
      <c r="AX183" s="123">
        <f t="shared" si="90"/>
        <v>958.70573954646864</v>
      </c>
      <c r="AY183" s="123">
        <f t="shared" si="90"/>
        <v>2287.3116246887657</v>
      </c>
      <c r="AZ183" s="123">
        <f t="shared" si="90"/>
        <v>1355.1012206000657</v>
      </c>
      <c r="BA183" s="123">
        <f t="shared" si="90"/>
        <v>2326.2729048601645</v>
      </c>
      <c r="BB183" s="123">
        <f t="shared" si="90"/>
        <v>2163.9471202509658</v>
      </c>
      <c r="BC183" s="123">
        <f t="shared" si="90"/>
        <v>722.04551071488447</v>
      </c>
      <c r="BD183" s="124" t="e">
        <f t="shared" si="90"/>
        <v>#N/A</v>
      </c>
      <c r="BE183" s="124" t="e">
        <f t="shared" si="90"/>
        <v>#N/A</v>
      </c>
      <c r="BF183" s="124" t="e">
        <f t="shared" si="90"/>
        <v>#N/A</v>
      </c>
      <c r="BG183" s="124" t="e">
        <f t="shared" si="90"/>
        <v>#N/A</v>
      </c>
      <c r="BH183" s="124" t="e">
        <f t="shared" si="90"/>
        <v>#N/A</v>
      </c>
      <c r="BI183" s="124" t="e">
        <f t="shared" si="90"/>
        <v>#N/A</v>
      </c>
      <c r="BJ183" s="125">
        <f t="shared" si="90"/>
        <v>1736.1696519983689</v>
      </c>
    </row>
    <row r="184">
      <c r="A184" s="121"/>
      <c r="B184" s="120" t="s">
        <v>104</v>
      </c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2" t="s">
        <v>25</v>
      </c>
      <c r="AJ184" s="123">
        <f t="shared" ref="AJ184:BJ184" si="91">max(AJ4:AJ182)</f>
        <v>1214.552041157054</v>
      </c>
      <c r="AK184" s="123">
        <f t="shared" si="91"/>
        <v>1828.2088898610307</v>
      </c>
      <c r="AL184" s="123">
        <f t="shared" si="91"/>
        <v>2409.3294228004129</v>
      </c>
      <c r="AM184" s="123">
        <f t="shared" si="91"/>
        <v>1558.1740700959908</v>
      </c>
      <c r="AN184" s="123">
        <f t="shared" si="91"/>
        <v>1570.8633529791653</v>
      </c>
      <c r="AO184" s="123">
        <f t="shared" si="91"/>
        <v>1448.0113474956343</v>
      </c>
      <c r="AP184" s="123">
        <f t="shared" si="91"/>
        <v>2273</v>
      </c>
      <c r="AQ184" s="123">
        <f t="shared" si="91"/>
        <v>1617.1833443716</v>
      </c>
      <c r="AR184" s="123">
        <f t="shared" si="91"/>
        <v>1019.3247498411465</v>
      </c>
      <c r="AS184" s="123">
        <f t="shared" si="91"/>
        <v>2190.646213843967</v>
      </c>
      <c r="AT184" s="123">
        <f t="shared" si="91"/>
        <v>1917.7544818345082</v>
      </c>
      <c r="AU184" s="123">
        <f t="shared" si="91"/>
        <v>2332.7039797009338</v>
      </c>
      <c r="AV184" s="123">
        <f t="shared" si="91"/>
        <v>2254.1978860921427</v>
      </c>
      <c r="AW184" s="123">
        <f t="shared" si="91"/>
        <v>1926.4346611037747</v>
      </c>
      <c r="AX184" s="123">
        <f t="shared" si="91"/>
        <v>1013.3425512685695</v>
      </c>
      <c r="AY184" s="123">
        <f t="shared" si="91"/>
        <v>2304</v>
      </c>
      <c r="AZ184" s="123">
        <f t="shared" si="91"/>
        <v>1433.4122325412491</v>
      </c>
      <c r="BA184" s="123">
        <f t="shared" si="91"/>
        <v>2342.8265097331887</v>
      </c>
      <c r="BB184" s="123">
        <f t="shared" si="91"/>
        <v>2171</v>
      </c>
      <c r="BC184" s="123">
        <f t="shared" si="91"/>
        <v>800</v>
      </c>
      <c r="BD184" s="124" t="e">
        <f t="shared" si="91"/>
        <v>#N/A</v>
      </c>
      <c r="BE184" s="124" t="e">
        <f t="shared" si="91"/>
        <v>#N/A</v>
      </c>
      <c r="BF184" s="124" t="e">
        <f t="shared" si="91"/>
        <v>#N/A</v>
      </c>
      <c r="BG184" s="124" t="e">
        <f t="shared" si="91"/>
        <v>#N/A</v>
      </c>
      <c r="BH184" s="124" t="e">
        <f t="shared" si="91"/>
        <v>#N/A</v>
      </c>
      <c r="BI184" s="124" t="e">
        <f t="shared" si="91"/>
        <v>#N/A</v>
      </c>
      <c r="BJ184" s="125">
        <f t="shared" si="91"/>
        <v>1737.2665379999416</v>
      </c>
    </row>
    <row r="185">
      <c r="AI185" s="82"/>
      <c r="AJ185" s="82"/>
      <c r="AK185" s="82"/>
      <c r="AL185" s="82"/>
      <c r="AM185" s="82"/>
      <c r="AN185" s="82"/>
      <c r="AO185" s="82"/>
      <c r="AP185" s="82"/>
      <c r="AQ185" s="82"/>
      <c r="AR185" s="82"/>
      <c r="AS185" s="82"/>
      <c r="AT185" s="82"/>
      <c r="AU185" s="82"/>
      <c r="AV185" s="82"/>
      <c r="AW185" s="82"/>
      <c r="AX185" s="82"/>
      <c r="AY185" s="82"/>
      <c r="AZ185" s="82"/>
      <c r="BA185" s="82"/>
      <c r="BB185" s="82"/>
      <c r="BC185" s="82"/>
      <c r="BD185" s="82"/>
      <c r="BE185" s="82"/>
      <c r="BF185" s="82"/>
      <c r="BG185" s="82"/>
      <c r="BH185" s="82"/>
      <c r="BI185" s="82"/>
      <c r="BJ185" s="82"/>
    </row>
    <row r="186">
      <c r="AI186" s="82"/>
      <c r="AJ186" s="82"/>
      <c r="AK186" s="82"/>
      <c r="AL186" s="82"/>
      <c r="AM186" s="82"/>
      <c r="AN186" s="82"/>
      <c r="AO186" s="82"/>
      <c r="AP186" s="82"/>
      <c r="AQ186" s="82"/>
      <c r="AR186" s="82"/>
      <c r="AS186" s="82"/>
      <c r="AT186" s="82"/>
      <c r="AU186" s="82"/>
      <c r="AV186" s="82"/>
      <c r="AW186" s="82"/>
      <c r="AX186" s="82"/>
      <c r="AY186" s="82"/>
      <c r="AZ186" s="82"/>
      <c r="BA186" s="82"/>
      <c r="BB186" s="82"/>
      <c r="BC186" s="82"/>
      <c r="BD186" s="82"/>
      <c r="BE186" s="82"/>
      <c r="BF186" s="82"/>
      <c r="BG186" s="82"/>
      <c r="BH186" s="82"/>
      <c r="BI186" s="82"/>
      <c r="BJ186" s="82"/>
    </row>
    <row r="187">
      <c r="AI187" s="82"/>
      <c r="AJ187" s="82"/>
      <c r="AK187" s="82"/>
      <c r="AL187" s="82"/>
      <c r="AM187" s="82"/>
      <c r="AN187" s="82"/>
      <c r="AO187" s="82"/>
      <c r="AP187" s="82"/>
      <c r="AQ187" s="82"/>
      <c r="AR187" s="82"/>
      <c r="AS187" s="82"/>
      <c r="AT187" s="82"/>
      <c r="AU187" s="82"/>
      <c r="AV187" s="82"/>
      <c r="AW187" s="82"/>
      <c r="AX187" s="82"/>
      <c r="AY187" s="82"/>
      <c r="AZ187" s="82"/>
      <c r="BA187" s="82"/>
      <c r="BB187" s="82"/>
      <c r="BC187" s="82"/>
      <c r="BD187" s="82"/>
      <c r="BE187" s="82"/>
      <c r="BF187" s="82"/>
      <c r="BG187" s="82"/>
      <c r="BH187" s="82"/>
      <c r="BI187" s="82"/>
      <c r="BJ187" s="82"/>
    </row>
    <row r="188">
      <c r="AI188" s="82"/>
      <c r="AJ188" s="82"/>
      <c r="AK188" s="82"/>
      <c r="AL188" s="82"/>
      <c r="AM188" s="82"/>
      <c r="AN188" s="82"/>
      <c r="AO188" s="82"/>
      <c r="AP188" s="82"/>
      <c r="AQ188" s="82"/>
      <c r="AR188" s="82"/>
      <c r="AS188" s="82"/>
      <c r="AT188" s="82"/>
      <c r="AU188" s="82"/>
      <c r="AV188" s="82"/>
      <c r="AW188" s="82"/>
      <c r="AX188" s="82"/>
      <c r="AY188" s="82"/>
      <c r="AZ188" s="82"/>
      <c r="BA188" s="82"/>
      <c r="BB188" s="82"/>
      <c r="BC188" s="82"/>
      <c r="BD188" s="82"/>
      <c r="BE188" s="82"/>
      <c r="BF188" s="82"/>
      <c r="BG188" s="82"/>
      <c r="BH188" s="82"/>
      <c r="BI188" s="82"/>
      <c r="BJ188" s="82"/>
    </row>
    <row r="189">
      <c r="AI189" s="82"/>
      <c r="AJ189" s="82"/>
      <c r="AK189" s="82"/>
      <c r="AL189" s="82"/>
      <c r="AM189" s="82"/>
      <c r="AN189" s="82"/>
      <c r="AO189" s="82"/>
      <c r="AP189" s="82"/>
      <c r="AQ189" s="82"/>
      <c r="AR189" s="82"/>
      <c r="AS189" s="82"/>
      <c r="AT189" s="82"/>
      <c r="AU189" s="82"/>
      <c r="AV189" s="82"/>
      <c r="AW189" s="82"/>
      <c r="AX189" s="82"/>
      <c r="AY189" s="82"/>
      <c r="AZ189" s="82"/>
      <c r="BA189" s="82"/>
      <c r="BB189" s="82"/>
      <c r="BC189" s="82"/>
      <c r="BD189" s="82"/>
      <c r="BE189" s="82"/>
      <c r="BF189" s="82"/>
      <c r="BG189" s="82"/>
      <c r="BH189" s="82"/>
      <c r="BI189" s="82"/>
      <c r="BJ189" s="82"/>
    </row>
    <row r="190">
      <c r="AI190" s="82"/>
      <c r="AJ190" s="82"/>
      <c r="AK190" s="82"/>
      <c r="AL190" s="82"/>
      <c r="AM190" s="82"/>
      <c r="AN190" s="82"/>
      <c r="AO190" s="82"/>
      <c r="AP190" s="82"/>
      <c r="AQ190" s="82"/>
      <c r="AR190" s="82"/>
      <c r="AS190" s="82"/>
      <c r="AT190" s="82"/>
      <c r="AU190" s="82"/>
      <c r="AV190" s="82"/>
      <c r="AW190" s="82"/>
      <c r="AX190" s="82"/>
      <c r="AY190" s="82"/>
      <c r="AZ190" s="82"/>
      <c r="BA190" s="82"/>
      <c r="BB190" s="82"/>
      <c r="BC190" s="82"/>
      <c r="BD190" s="82"/>
      <c r="BE190" s="82"/>
      <c r="BF190" s="82"/>
      <c r="BG190" s="82"/>
      <c r="BH190" s="82"/>
      <c r="BI190" s="82"/>
      <c r="BJ190" s="82"/>
    </row>
    <row r="191">
      <c r="AI191" s="82"/>
      <c r="AJ191" s="82"/>
      <c r="AK191" s="82"/>
      <c r="AL191" s="82"/>
      <c r="AM191" s="82"/>
      <c r="AN191" s="82"/>
      <c r="AO191" s="82"/>
      <c r="AP191" s="82"/>
      <c r="AQ191" s="82"/>
      <c r="AR191" s="82"/>
      <c r="AS191" s="82"/>
      <c r="AT191" s="82"/>
      <c r="AU191" s="82"/>
      <c r="AV191" s="82"/>
      <c r="AW191" s="82"/>
      <c r="AX191" s="82"/>
      <c r="AY191" s="82"/>
      <c r="AZ191" s="82"/>
      <c r="BA191" s="82"/>
      <c r="BB191" s="82"/>
      <c r="BC191" s="82"/>
      <c r="BD191" s="82"/>
      <c r="BE191" s="82"/>
      <c r="BF191" s="82"/>
      <c r="BG191" s="82"/>
      <c r="BH191" s="82"/>
      <c r="BI191" s="82"/>
      <c r="BJ191" s="82"/>
    </row>
    <row r="192"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  <c r="BA192" s="82"/>
      <c r="BB192" s="82"/>
      <c r="BC192" s="82"/>
      <c r="BD192" s="82"/>
      <c r="BE192" s="82"/>
      <c r="BF192" s="82"/>
      <c r="BG192" s="82"/>
      <c r="BH192" s="82"/>
      <c r="BI192" s="82"/>
      <c r="BJ192" s="82"/>
    </row>
    <row r="193">
      <c r="AI193" s="82"/>
      <c r="AJ193" s="82"/>
      <c r="AK193" s="82"/>
      <c r="AL193" s="82"/>
      <c r="AM193" s="82"/>
      <c r="AN193" s="82"/>
      <c r="AO193" s="82"/>
      <c r="AP193" s="82"/>
      <c r="AQ193" s="82"/>
      <c r="AR193" s="82"/>
      <c r="AS193" s="82"/>
      <c r="AT193" s="82"/>
      <c r="AU193" s="82"/>
      <c r="AV193" s="82"/>
      <c r="AW193" s="82"/>
      <c r="AX193" s="82"/>
      <c r="AY193" s="82"/>
      <c r="AZ193" s="82"/>
      <c r="BA193" s="82"/>
      <c r="BB193" s="82"/>
      <c r="BC193" s="82"/>
      <c r="BD193" s="82"/>
      <c r="BE193" s="82"/>
      <c r="BF193" s="82"/>
      <c r="BG193" s="82"/>
      <c r="BH193" s="82"/>
      <c r="BI193" s="82"/>
      <c r="BJ193" s="82"/>
    </row>
    <row r="194">
      <c r="AI194" s="82"/>
      <c r="AJ194" s="82"/>
      <c r="AK194" s="82"/>
      <c r="AL194" s="82"/>
      <c r="AM194" s="82"/>
      <c r="AN194" s="82"/>
      <c r="AO194" s="82"/>
      <c r="AP194" s="82"/>
      <c r="AQ194" s="82"/>
      <c r="AR194" s="82"/>
      <c r="AS194" s="82"/>
      <c r="AT194" s="82"/>
      <c r="AU194" s="82"/>
      <c r="AV194" s="82"/>
      <c r="AW194" s="82"/>
      <c r="AX194" s="82"/>
      <c r="AY194" s="82"/>
      <c r="AZ194" s="82"/>
      <c r="BA194" s="82"/>
      <c r="BB194" s="82"/>
      <c r="BC194" s="82"/>
      <c r="BD194" s="82"/>
      <c r="BE194" s="82"/>
      <c r="BF194" s="82"/>
      <c r="BG194" s="82"/>
      <c r="BH194" s="82"/>
      <c r="BI194" s="82"/>
      <c r="BJ194" s="82"/>
    </row>
    <row r="195">
      <c r="AI195" s="82"/>
      <c r="AJ195" s="82"/>
      <c r="AK195" s="82"/>
      <c r="AL195" s="82"/>
      <c r="AM195" s="82"/>
      <c r="AN195" s="82"/>
      <c r="AO195" s="82"/>
      <c r="AP195" s="82"/>
      <c r="AQ195" s="82"/>
      <c r="AR195" s="82"/>
      <c r="AS195" s="82"/>
      <c r="AT195" s="82"/>
      <c r="AU195" s="82"/>
      <c r="AV195" s="82"/>
      <c r="AW195" s="82"/>
      <c r="AX195" s="82"/>
      <c r="AY195" s="82"/>
      <c r="AZ195" s="82"/>
      <c r="BA195" s="82"/>
      <c r="BB195" s="82"/>
      <c r="BC195" s="82"/>
      <c r="BD195" s="82"/>
      <c r="BE195" s="82"/>
      <c r="BF195" s="82"/>
      <c r="BG195" s="82"/>
      <c r="BH195" s="82"/>
      <c r="BI195" s="82"/>
      <c r="BJ195" s="82"/>
    </row>
    <row r="196">
      <c r="AI196" s="82"/>
      <c r="AJ196" s="82"/>
      <c r="AK196" s="82"/>
      <c r="AL196" s="82"/>
      <c r="AM196" s="82"/>
      <c r="AN196" s="82"/>
      <c r="AO196" s="82"/>
      <c r="AP196" s="82"/>
      <c r="AQ196" s="82"/>
      <c r="AR196" s="82"/>
      <c r="AS196" s="82"/>
      <c r="AT196" s="82"/>
      <c r="AU196" s="82"/>
      <c r="AV196" s="82"/>
      <c r="AW196" s="82"/>
      <c r="AX196" s="82"/>
      <c r="AY196" s="82"/>
      <c r="AZ196" s="82"/>
      <c r="BA196" s="82"/>
      <c r="BB196" s="82"/>
      <c r="BC196" s="82"/>
      <c r="BD196" s="82"/>
      <c r="BE196" s="82"/>
      <c r="BF196" s="82"/>
      <c r="BG196" s="82"/>
      <c r="BH196" s="82"/>
      <c r="BI196" s="82"/>
      <c r="BJ196" s="82"/>
    </row>
    <row r="197">
      <c r="AI197" s="82"/>
      <c r="AJ197" s="82"/>
      <c r="AK197" s="82"/>
      <c r="AL197" s="82"/>
      <c r="AM197" s="82"/>
      <c r="AN197" s="82"/>
      <c r="AO197" s="82"/>
      <c r="AP197" s="82"/>
      <c r="AQ197" s="82"/>
      <c r="AR197" s="82"/>
      <c r="AS197" s="82"/>
      <c r="AT197" s="82"/>
      <c r="AU197" s="82"/>
      <c r="AV197" s="82"/>
      <c r="AW197" s="82"/>
      <c r="AX197" s="82"/>
      <c r="AY197" s="82"/>
      <c r="AZ197" s="82"/>
      <c r="BA197" s="82"/>
      <c r="BB197" s="82"/>
      <c r="BC197" s="82"/>
      <c r="BD197" s="82"/>
      <c r="BE197" s="82"/>
      <c r="BF197" s="82"/>
      <c r="BG197" s="82"/>
      <c r="BH197" s="82"/>
      <c r="BI197" s="82"/>
      <c r="BJ197" s="82"/>
    </row>
    <row r="198">
      <c r="AI198" s="82"/>
      <c r="AJ198" s="82"/>
      <c r="AK198" s="82"/>
      <c r="AL198" s="82"/>
      <c r="AM198" s="82"/>
      <c r="AN198" s="82"/>
      <c r="AO198" s="82"/>
      <c r="AP198" s="82"/>
      <c r="AQ198" s="82"/>
      <c r="AR198" s="82"/>
      <c r="AS198" s="82"/>
      <c r="AT198" s="82"/>
      <c r="AU198" s="82"/>
      <c r="AV198" s="82"/>
      <c r="AW198" s="82"/>
      <c r="AX198" s="82"/>
      <c r="AY198" s="82"/>
      <c r="AZ198" s="82"/>
      <c r="BA198" s="82"/>
      <c r="BB198" s="82"/>
      <c r="BC198" s="82"/>
      <c r="BD198" s="82"/>
      <c r="BE198" s="82"/>
      <c r="BF198" s="82"/>
      <c r="BG198" s="82"/>
      <c r="BH198" s="82"/>
      <c r="BI198" s="82"/>
      <c r="BJ198" s="82"/>
    </row>
    <row r="199">
      <c r="AI199" s="82"/>
      <c r="AJ199" s="82"/>
      <c r="AK199" s="82"/>
      <c r="AL199" s="82"/>
      <c r="AM199" s="82"/>
      <c r="AN199" s="82"/>
      <c r="AO199" s="82"/>
      <c r="AP199" s="82"/>
      <c r="AQ199" s="82"/>
      <c r="AR199" s="82"/>
      <c r="AS199" s="82"/>
      <c r="AT199" s="82"/>
      <c r="AU199" s="82"/>
      <c r="AV199" s="82"/>
      <c r="AW199" s="82"/>
      <c r="AX199" s="82"/>
      <c r="AY199" s="82"/>
      <c r="AZ199" s="82"/>
      <c r="BA199" s="82"/>
      <c r="BB199" s="82"/>
      <c r="BC199" s="82"/>
      <c r="BD199" s="82"/>
      <c r="BE199" s="82"/>
      <c r="BF199" s="82"/>
      <c r="BG199" s="82"/>
      <c r="BH199" s="82"/>
      <c r="BI199" s="82"/>
      <c r="BJ199" s="82"/>
    </row>
    <row r="200">
      <c r="AI200" s="82"/>
      <c r="AJ200" s="82"/>
      <c r="AK200" s="82"/>
      <c r="AL200" s="82"/>
      <c r="AM200" s="82"/>
      <c r="AN200" s="82"/>
      <c r="AO200" s="82"/>
      <c r="AP200" s="82"/>
      <c r="AQ200" s="82"/>
      <c r="AR200" s="82"/>
      <c r="AS200" s="82"/>
      <c r="AT200" s="82"/>
      <c r="AU200" s="82"/>
      <c r="AV200" s="82"/>
      <c r="AW200" s="82"/>
      <c r="AX200" s="82"/>
      <c r="AY200" s="82"/>
      <c r="AZ200" s="82"/>
      <c r="BA200" s="82"/>
      <c r="BB200" s="82"/>
      <c r="BC200" s="82"/>
      <c r="BD200" s="82"/>
      <c r="BE200" s="82"/>
      <c r="BF200" s="82"/>
      <c r="BG200" s="82"/>
      <c r="BH200" s="82"/>
      <c r="BI200" s="82"/>
      <c r="BJ200" s="82"/>
    </row>
    <row r="201">
      <c r="AI201" s="82"/>
      <c r="AJ201" s="82"/>
      <c r="AK201" s="82"/>
      <c r="AL201" s="82"/>
      <c r="AM201" s="82"/>
      <c r="AN201" s="82"/>
      <c r="AO201" s="82"/>
      <c r="AP201" s="82"/>
      <c r="AQ201" s="82"/>
      <c r="AR201" s="82"/>
      <c r="AS201" s="82"/>
      <c r="AT201" s="82"/>
      <c r="AU201" s="82"/>
      <c r="AV201" s="82"/>
      <c r="AW201" s="82"/>
      <c r="AX201" s="82"/>
      <c r="AY201" s="82"/>
      <c r="AZ201" s="82"/>
      <c r="BA201" s="82"/>
      <c r="BB201" s="82"/>
      <c r="BC201" s="82"/>
      <c r="BD201" s="82"/>
      <c r="BE201" s="82"/>
      <c r="BF201" s="82"/>
      <c r="BG201" s="82"/>
      <c r="BH201" s="82"/>
      <c r="BI201" s="82"/>
      <c r="BJ201" s="82"/>
    </row>
    <row r="202">
      <c r="AI202" s="82"/>
      <c r="AJ202" s="82"/>
      <c r="AK202" s="82"/>
      <c r="AL202" s="82"/>
      <c r="AM202" s="82"/>
      <c r="AN202" s="82"/>
      <c r="AO202" s="82"/>
      <c r="AP202" s="82"/>
      <c r="AQ202" s="82"/>
      <c r="AR202" s="82"/>
      <c r="AS202" s="82"/>
      <c r="AT202" s="82"/>
      <c r="AU202" s="82"/>
      <c r="AV202" s="82"/>
      <c r="AW202" s="82"/>
      <c r="AX202" s="82"/>
      <c r="AY202" s="82"/>
      <c r="AZ202" s="82"/>
      <c r="BA202" s="82"/>
      <c r="BB202" s="82"/>
      <c r="BC202" s="82"/>
      <c r="BD202" s="82"/>
      <c r="BE202" s="82"/>
      <c r="BF202" s="82"/>
      <c r="BG202" s="82"/>
      <c r="BH202" s="82"/>
      <c r="BI202" s="82"/>
      <c r="BJ202" s="82"/>
    </row>
    <row r="203">
      <c r="AI203" s="82"/>
      <c r="AJ203" s="82"/>
      <c r="AK203" s="82"/>
      <c r="AL203" s="82"/>
      <c r="AM203" s="82"/>
      <c r="AN203" s="82"/>
      <c r="AO203" s="82"/>
      <c r="AP203" s="82"/>
      <c r="AQ203" s="82"/>
      <c r="AR203" s="82"/>
      <c r="AS203" s="82"/>
      <c r="AT203" s="82"/>
      <c r="AU203" s="82"/>
      <c r="AV203" s="82"/>
      <c r="AW203" s="82"/>
      <c r="AX203" s="82"/>
      <c r="AY203" s="82"/>
      <c r="AZ203" s="82"/>
      <c r="BA203" s="82"/>
      <c r="BB203" s="82"/>
      <c r="BC203" s="82"/>
      <c r="BD203" s="82"/>
      <c r="BE203" s="82"/>
      <c r="BF203" s="82"/>
      <c r="BG203" s="82"/>
      <c r="BH203" s="82"/>
      <c r="BI203" s="82"/>
      <c r="BJ203" s="82"/>
    </row>
    <row r="204">
      <c r="AI204" s="82"/>
      <c r="AJ204" s="82"/>
      <c r="AK204" s="82"/>
      <c r="AL204" s="82"/>
      <c r="AM204" s="82"/>
      <c r="AN204" s="82"/>
      <c r="AO204" s="82"/>
      <c r="AP204" s="82"/>
      <c r="AQ204" s="82"/>
      <c r="AR204" s="82"/>
      <c r="AS204" s="82"/>
      <c r="AT204" s="82"/>
      <c r="AU204" s="82"/>
      <c r="AV204" s="82"/>
      <c r="AW204" s="82"/>
      <c r="AX204" s="82"/>
      <c r="AY204" s="82"/>
      <c r="AZ204" s="82"/>
      <c r="BA204" s="82"/>
      <c r="BB204" s="82"/>
      <c r="BC204" s="82"/>
      <c r="BD204" s="82"/>
      <c r="BE204" s="82"/>
      <c r="BF204" s="82"/>
      <c r="BG204" s="82"/>
      <c r="BH204" s="82"/>
      <c r="BI204" s="82"/>
      <c r="BJ204" s="82"/>
    </row>
    <row r="205">
      <c r="AI205" s="82"/>
      <c r="AJ205" s="82"/>
      <c r="AK205" s="82"/>
      <c r="AL205" s="82"/>
      <c r="AM205" s="82"/>
      <c r="AN205" s="82"/>
      <c r="AO205" s="82"/>
      <c r="AP205" s="82"/>
      <c r="AQ205" s="82"/>
      <c r="AR205" s="82"/>
      <c r="AS205" s="82"/>
      <c r="AT205" s="82"/>
      <c r="AU205" s="82"/>
      <c r="AV205" s="82"/>
      <c r="AW205" s="82"/>
      <c r="AX205" s="82"/>
      <c r="AY205" s="82"/>
      <c r="AZ205" s="82"/>
      <c r="BA205" s="82"/>
      <c r="BB205" s="82"/>
      <c r="BC205" s="82"/>
      <c r="BD205" s="82"/>
      <c r="BE205" s="82"/>
      <c r="BF205" s="82"/>
      <c r="BG205" s="82"/>
      <c r="BH205" s="82"/>
      <c r="BI205" s="82"/>
      <c r="BJ205" s="82"/>
    </row>
    <row r="206">
      <c r="AI206" s="82"/>
      <c r="AJ206" s="82"/>
      <c r="AK206" s="82"/>
      <c r="AL206" s="82"/>
      <c r="AM206" s="82"/>
      <c r="AN206" s="82"/>
      <c r="AO206" s="82"/>
      <c r="AP206" s="82"/>
      <c r="AQ206" s="82"/>
      <c r="AR206" s="82"/>
      <c r="AS206" s="82"/>
      <c r="AT206" s="82"/>
      <c r="AU206" s="82"/>
      <c r="AV206" s="82"/>
      <c r="AW206" s="82"/>
      <c r="AX206" s="82"/>
      <c r="AY206" s="82"/>
      <c r="AZ206" s="82"/>
      <c r="BA206" s="82"/>
      <c r="BB206" s="82"/>
      <c r="BC206" s="82"/>
      <c r="BD206" s="82"/>
      <c r="BE206" s="82"/>
      <c r="BF206" s="82"/>
      <c r="BG206" s="82"/>
      <c r="BH206" s="82"/>
      <c r="BI206" s="82"/>
      <c r="BJ206" s="82"/>
    </row>
    <row r="207">
      <c r="AI207" s="82"/>
      <c r="AJ207" s="82"/>
      <c r="AK207" s="82"/>
      <c r="AL207" s="82"/>
      <c r="AM207" s="82"/>
      <c r="AN207" s="82"/>
      <c r="AO207" s="82"/>
      <c r="AP207" s="82"/>
      <c r="AQ207" s="82"/>
      <c r="AR207" s="82"/>
      <c r="AS207" s="82"/>
      <c r="AT207" s="82"/>
      <c r="AU207" s="82"/>
      <c r="AV207" s="82"/>
      <c r="AW207" s="82"/>
      <c r="AX207" s="82"/>
      <c r="AY207" s="82"/>
      <c r="AZ207" s="82"/>
      <c r="BA207" s="82"/>
      <c r="BB207" s="82"/>
      <c r="BC207" s="82"/>
      <c r="BD207" s="82"/>
      <c r="BE207" s="82"/>
      <c r="BF207" s="82"/>
      <c r="BG207" s="82"/>
      <c r="BH207" s="82"/>
      <c r="BI207" s="82"/>
      <c r="BJ207" s="82"/>
    </row>
    <row r="208">
      <c r="AI208" s="82"/>
      <c r="AJ208" s="82"/>
      <c r="AK208" s="82"/>
      <c r="AL208" s="82"/>
      <c r="AM208" s="82"/>
      <c r="AN208" s="82"/>
      <c r="AO208" s="82"/>
      <c r="AP208" s="82"/>
      <c r="AQ208" s="82"/>
      <c r="AR208" s="82"/>
      <c r="AS208" s="82"/>
      <c r="AT208" s="82"/>
      <c r="AU208" s="82"/>
      <c r="AV208" s="82"/>
      <c r="AW208" s="82"/>
      <c r="AX208" s="82"/>
      <c r="AY208" s="82"/>
      <c r="AZ208" s="82"/>
      <c r="BA208" s="82"/>
      <c r="BB208" s="82"/>
      <c r="BC208" s="82"/>
      <c r="BD208" s="82"/>
      <c r="BE208" s="82"/>
      <c r="BF208" s="82"/>
      <c r="BG208" s="82"/>
      <c r="BH208" s="82"/>
      <c r="BI208" s="82"/>
      <c r="BJ208" s="82"/>
    </row>
    <row r="209">
      <c r="AI209" s="82"/>
      <c r="AJ209" s="82"/>
      <c r="AK209" s="82"/>
      <c r="AL209" s="82"/>
      <c r="AM209" s="82"/>
      <c r="AN209" s="82"/>
      <c r="AO209" s="82"/>
      <c r="AP209" s="82"/>
      <c r="AQ209" s="82"/>
      <c r="AR209" s="82"/>
      <c r="AS209" s="82"/>
      <c r="AT209" s="82"/>
      <c r="AU209" s="82"/>
      <c r="AV209" s="82"/>
      <c r="AW209" s="82"/>
      <c r="AX209" s="82"/>
      <c r="AY209" s="82"/>
      <c r="AZ209" s="82"/>
      <c r="BA209" s="82"/>
      <c r="BB209" s="82"/>
      <c r="BC209" s="82"/>
      <c r="BD209" s="82"/>
      <c r="BE209" s="82"/>
      <c r="BF209" s="82"/>
      <c r="BG209" s="82"/>
      <c r="BH209" s="82"/>
      <c r="BI209" s="82"/>
      <c r="BJ209" s="82"/>
    </row>
    <row r="210">
      <c r="AI210" s="82"/>
      <c r="AJ210" s="82"/>
      <c r="AK210" s="82"/>
      <c r="AL210" s="82"/>
      <c r="AM210" s="82"/>
      <c r="AN210" s="82"/>
      <c r="AO210" s="82"/>
      <c r="AP210" s="82"/>
      <c r="AQ210" s="82"/>
      <c r="AR210" s="82"/>
      <c r="AS210" s="82"/>
      <c r="AT210" s="82"/>
      <c r="AU210" s="82"/>
      <c r="AV210" s="82"/>
      <c r="AW210" s="82"/>
      <c r="AX210" s="82"/>
      <c r="AY210" s="82"/>
      <c r="AZ210" s="82"/>
      <c r="BA210" s="82"/>
      <c r="BB210" s="82"/>
      <c r="BC210" s="82"/>
      <c r="BD210" s="82"/>
      <c r="BE210" s="82"/>
      <c r="BF210" s="82"/>
      <c r="BG210" s="82"/>
      <c r="BH210" s="82"/>
      <c r="BI210" s="82"/>
      <c r="BJ210" s="82"/>
    </row>
    <row r="211">
      <c r="AI211" s="82"/>
      <c r="AJ211" s="82"/>
      <c r="AK211" s="82"/>
      <c r="AL211" s="82"/>
      <c r="AM211" s="82"/>
      <c r="AN211" s="82"/>
      <c r="AO211" s="82"/>
      <c r="AP211" s="82"/>
      <c r="AQ211" s="82"/>
      <c r="AR211" s="82"/>
      <c r="AS211" s="82"/>
      <c r="AT211" s="82"/>
      <c r="AU211" s="82"/>
      <c r="AV211" s="82"/>
      <c r="AW211" s="82"/>
      <c r="AX211" s="82"/>
      <c r="AY211" s="82"/>
      <c r="AZ211" s="82"/>
      <c r="BA211" s="82"/>
      <c r="BB211" s="82"/>
      <c r="BC211" s="82"/>
      <c r="BD211" s="82"/>
      <c r="BE211" s="82"/>
      <c r="BF211" s="82"/>
      <c r="BG211" s="82"/>
      <c r="BH211" s="82"/>
      <c r="BI211" s="82"/>
      <c r="BJ211" s="82"/>
    </row>
    <row r="212">
      <c r="AI212" s="82"/>
      <c r="AJ212" s="82"/>
      <c r="AK212" s="82"/>
      <c r="AL212" s="82"/>
      <c r="AM212" s="82"/>
      <c r="AN212" s="82"/>
      <c r="AO212" s="82"/>
      <c r="AP212" s="82"/>
      <c r="AQ212" s="82"/>
      <c r="AR212" s="82"/>
      <c r="AS212" s="82"/>
      <c r="AT212" s="82"/>
      <c r="AU212" s="82"/>
      <c r="AV212" s="82"/>
      <c r="AW212" s="82"/>
      <c r="AX212" s="82"/>
      <c r="AY212" s="82"/>
      <c r="AZ212" s="82"/>
      <c r="BA212" s="82"/>
      <c r="BB212" s="82"/>
      <c r="BC212" s="82"/>
      <c r="BD212" s="82"/>
      <c r="BE212" s="82"/>
      <c r="BF212" s="82"/>
      <c r="BG212" s="82"/>
      <c r="BH212" s="82"/>
      <c r="BI212" s="82"/>
      <c r="BJ212" s="82"/>
    </row>
    <row r="213">
      <c r="AI213" s="82"/>
      <c r="AJ213" s="82"/>
      <c r="AK213" s="82"/>
      <c r="AL213" s="82"/>
      <c r="AM213" s="82"/>
      <c r="AN213" s="82"/>
      <c r="AO213" s="82"/>
      <c r="AP213" s="82"/>
      <c r="AQ213" s="82"/>
      <c r="AR213" s="82"/>
      <c r="AS213" s="82"/>
      <c r="AT213" s="82"/>
      <c r="AU213" s="82"/>
      <c r="AV213" s="82"/>
      <c r="AW213" s="82"/>
      <c r="AX213" s="82"/>
      <c r="AY213" s="82"/>
      <c r="AZ213" s="82"/>
      <c r="BA213" s="82"/>
      <c r="BB213" s="82"/>
      <c r="BC213" s="82"/>
      <c r="BD213" s="82"/>
      <c r="BE213" s="82"/>
      <c r="BF213" s="82"/>
      <c r="BG213" s="82"/>
      <c r="BH213" s="82"/>
      <c r="BI213" s="82"/>
      <c r="BJ213" s="82"/>
    </row>
    <row r="214">
      <c r="AI214" s="82"/>
      <c r="AJ214" s="82"/>
      <c r="AK214" s="82"/>
      <c r="AL214" s="82"/>
      <c r="AM214" s="82"/>
      <c r="AN214" s="82"/>
      <c r="AO214" s="82"/>
      <c r="AP214" s="82"/>
      <c r="AQ214" s="82"/>
      <c r="AR214" s="82"/>
      <c r="AS214" s="82"/>
      <c r="AT214" s="82"/>
      <c r="AU214" s="82"/>
      <c r="AV214" s="82"/>
      <c r="AW214" s="82"/>
      <c r="AX214" s="82"/>
      <c r="AY214" s="82"/>
      <c r="AZ214" s="82"/>
      <c r="BA214" s="82"/>
      <c r="BB214" s="82"/>
      <c r="BC214" s="82"/>
      <c r="BD214" s="82"/>
      <c r="BE214" s="82"/>
      <c r="BF214" s="82"/>
      <c r="BG214" s="82"/>
      <c r="BH214" s="82"/>
      <c r="BI214" s="82"/>
      <c r="BJ214" s="82"/>
    </row>
    <row r="215">
      <c r="AI215" s="82"/>
      <c r="AJ215" s="82"/>
      <c r="AK215" s="82"/>
      <c r="AL215" s="82"/>
      <c r="AM215" s="82"/>
      <c r="AN215" s="82"/>
      <c r="AO215" s="82"/>
      <c r="AP215" s="82"/>
      <c r="AQ215" s="82"/>
      <c r="AR215" s="82"/>
      <c r="AS215" s="82"/>
      <c r="AT215" s="82"/>
      <c r="AU215" s="82"/>
      <c r="AV215" s="82"/>
      <c r="AW215" s="82"/>
      <c r="AX215" s="82"/>
      <c r="AY215" s="82"/>
      <c r="AZ215" s="82"/>
      <c r="BA215" s="82"/>
      <c r="BB215" s="82"/>
      <c r="BC215" s="82"/>
      <c r="BD215" s="82"/>
      <c r="BE215" s="82"/>
      <c r="BF215" s="82"/>
      <c r="BG215" s="82"/>
      <c r="BH215" s="82"/>
      <c r="BI215" s="82"/>
      <c r="BJ215" s="82"/>
    </row>
    <row r="216">
      <c r="AI216" s="82"/>
      <c r="AJ216" s="82"/>
      <c r="AK216" s="82"/>
      <c r="AL216" s="82"/>
      <c r="AM216" s="82"/>
      <c r="AN216" s="82"/>
      <c r="AO216" s="82"/>
      <c r="AP216" s="82"/>
      <c r="AQ216" s="82"/>
      <c r="AR216" s="82"/>
      <c r="AS216" s="82"/>
      <c r="AT216" s="82"/>
      <c r="AU216" s="82"/>
      <c r="AV216" s="82"/>
      <c r="AW216" s="82"/>
      <c r="AX216" s="82"/>
      <c r="AY216" s="82"/>
      <c r="AZ216" s="82"/>
      <c r="BA216" s="82"/>
      <c r="BB216" s="82"/>
      <c r="BC216" s="82"/>
      <c r="BD216" s="82"/>
      <c r="BE216" s="82"/>
      <c r="BF216" s="82"/>
      <c r="BG216" s="82"/>
      <c r="BH216" s="82"/>
      <c r="BI216" s="82"/>
      <c r="BJ216" s="82"/>
    </row>
    <row r="217">
      <c r="AI217" s="82"/>
      <c r="AJ217" s="82"/>
      <c r="AK217" s="82"/>
      <c r="AL217" s="82"/>
      <c r="AM217" s="82"/>
      <c r="AN217" s="82"/>
      <c r="AO217" s="82"/>
      <c r="AP217" s="82"/>
      <c r="AQ217" s="82"/>
      <c r="AR217" s="82"/>
      <c r="AS217" s="82"/>
      <c r="AT217" s="82"/>
      <c r="AU217" s="82"/>
      <c r="AV217" s="82"/>
      <c r="AW217" s="82"/>
      <c r="AX217" s="82"/>
      <c r="AY217" s="82"/>
      <c r="AZ217" s="82"/>
      <c r="BA217" s="82"/>
      <c r="BB217" s="82"/>
      <c r="BC217" s="82"/>
      <c r="BD217" s="82"/>
      <c r="BE217" s="82"/>
      <c r="BF217" s="82"/>
      <c r="BG217" s="82"/>
      <c r="BH217" s="82"/>
      <c r="BI217" s="82"/>
      <c r="BJ217" s="82"/>
    </row>
    <row r="218">
      <c r="AI218" s="82"/>
      <c r="AJ218" s="82"/>
      <c r="AK218" s="82"/>
      <c r="AL218" s="82"/>
      <c r="AM218" s="82"/>
      <c r="AN218" s="82"/>
      <c r="AO218" s="82"/>
      <c r="AP218" s="82"/>
      <c r="AQ218" s="82"/>
      <c r="AR218" s="82"/>
      <c r="AS218" s="82"/>
      <c r="AT218" s="82"/>
      <c r="AU218" s="82"/>
      <c r="AV218" s="82"/>
      <c r="AW218" s="82"/>
      <c r="AX218" s="82"/>
      <c r="AY218" s="82"/>
      <c r="AZ218" s="82"/>
      <c r="BA218" s="82"/>
      <c r="BB218" s="82"/>
      <c r="BC218" s="82"/>
      <c r="BD218" s="82"/>
      <c r="BE218" s="82"/>
      <c r="BF218" s="82"/>
      <c r="BG218" s="82"/>
      <c r="BH218" s="82"/>
      <c r="BI218" s="82"/>
      <c r="BJ218" s="82"/>
    </row>
    <row r="219">
      <c r="AI219" s="82"/>
      <c r="AJ219" s="82"/>
      <c r="AK219" s="82"/>
      <c r="AL219" s="82"/>
      <c r="AM219" s="82"/>
      <c r="AN219" s="82"/>
      <c r="AO219" s="82"/>
      <c r="AP219" s="82"/>
      <c r="AQ219" s="82"/>
      <c r="AR219" s="82"/>
      <c r="AS219" s="82"/>
      <c r="AT219" s="82"/>
      <c r="AU219" s="82"/>
      <c r="AV219" s="82"/>
      <c r="AW219" s="82"/>
      <c r="AX219" s="82"/>
      <c r="AY219" s="82"/>
      <c r="AZ219" s="82"/>
      <c r="BA219" s="82"/>
      <c r="BB219" s="82"/>
      <c r="BC219" s="82"/>
      <c r="BD219" s="82"/>
      <c r="BE219" s="82"/>
      <c r="BF219" s="82"/>
      <c r="BG219" s="82"/>
      <c r="BH219" s="82"/>
      <c r="BI219" s="82"/>
      <c r="BJ219" s="82"/>
    </row>
    <row r="220">
      <c r="AI220" s="82"/>
      <c r="AJ220" s="82"/>
      <c r="AK220" s="82"/>
      <c r="AL220" s="82"/>
      <c r="AM220" s="82"/>
      <c r="AN220" s="82"/>
      <c r="AO220" s="82"/>
      <c r="AP220" s="82"/>
      <c r="AQ220" s="82"/>
      <c r="AR220" s="82"/>
      <c r="AS220" s="82"/>
      <c r="AT220" s="82"/>
      <c r="AU220" s="82"/>
      <c r="AV220" s="82"/>
      <c r="AW220" s="82"/>
      <c r="AX220" s="82"/>
      <c r="AY220" s="82"/>
      <c r="AZ220" s="82"/>
      <c r="BA220" s="82"/>
      <c r="BB220" s="82"/>
      <c r="BC220" s="82"/>
      <c r="BD220" s="82"/>
      <c r="BE220" s="82"/>
      <c r="BF220" s="82"/>
      <c r="BG220" s="82"/>
      <c r="BH220" s="82"/>
      <c r="BI220" s="82"/>
      <c r="BJ220" s="82"/>
    </row>
    <row r="221">
      <c r="AI221" s="82"/>
      <c r="AJ221" s="82"/>
      <c r="AK221" s="82"/>
      <c r="AL221" s="82"/>
      <c r="AM221" s="82"/>
      <c r="AN221" s="82"/>
      <c r="AO221" s="82"/>
      <c r="AP221" s="82"/>
      <c r="AQ221" s="82"/>
      <c r="AR221" s="82"/>
      <c r="AS221" s="82"/>
      <c r="AT221" s="82"/>
      <c r="AU221" s="82"/>
      <c r="AV221" s="82"/>
      <c r="AW221" s="82"/>
      <c r="AX221" s="82"/>
      <c r="AY221" s="82"/>
      <c r="AZ221" s="82"/>
      <c r="BA221" s="82"/>
      <c r="BB221" s="82"/>
      <c r="BC221" s="82"/>
      <c r="BD221" s="82"/>
      <c r="BE221" s="82"/>
      <c r="BF221" s="82"/>
      <c r="BG221" s="82"/>
      <c r="BH221" s="82"/>
      <c r="BI221" s="82"/>
      <c r="BJ221" s="82"/>
    </row>
    <row r="222">
      <c r="AI222" s="82"/>
      <c r="AJ222" s="82"/>
      <c r="AK222" s="82"/>
      <c r="AL222" s="82"/>
      <c r="AM222" s="82"/>
      <c r="AN222" s="82"/>
      <c r="AO222" s="82"/>
      <c r="AP222" s="82"/>
      <c r="AQ222" s="82"/>
      <c r="AR222" s="82"/>
      <c r="AS222" s="82"/>
      <c r="AT222" s="82"/>
      <c r="AU222" s="82"/>
      <c r="AV222" s="82"/>
      <c r="AW222" s="82"/>
      <c r="AX222" s="82"/>
      <c r="AY222" s="82"/>
      <c r="AZ222" s="82"/>
      <c r="BA222" s="82"/>
      <c r="BB222" s="82"/>
      <c r="BC222" s="82"/>
      <c r="BD222" s="82"/>
      <c r="BE222" s="82"/>
      <c r="BF222" s="82"/>
      <c r="BG222" s="82"/>
      <c r="BH222" s="82"/>
      <c r="BI222" s="82"/>
      <c r="BJ222" s="82"/>
    </row>
    <row r="223">
      <c r="AI223" s="82"/>
      <c r="AJ223" s="82"/>
      <c r="AK223" s="82"/>
      <c r="AL223" s="82"/>
      <c r="AM223" s="82"/>
      <c r="AN223" s="82"/>
      <c r="AO223" s="82"/>
      <c r="AP223" s="82"/>
      <c r="AQ223" s="82"/>
      <c r="AR223" s="82"/>
      <c r="AS223" s="82"/>
      <c r="AT223" s="82"/>
      <c r="AU223" s="82"/>
      <c r="AV223" s="82"/>
      <c r="AW223" s="82"/>
      <c r="AX223" s="82"/>
      <c r="AY223" s="82"/>
      <c r="AZ223" s="82"/>
      <c r="BA223" s="82"/>
      <c r="BB223" s="82"/>
      <c r="BC223" s="82"/>
      <c r="BD223" s="82"/>
      <c r="BE223" s="82"/>
      <c r="BF223" s="82"/>
      <c r="BG223" s="82"/>
      <c r="BH223" s="82"/>
      <c r="BI223" s="82"/>
      <c r="BJ223" s="82"/>
    </row>
    <row r="224">
      <c r="AI224" s="82"/>
      <c r="AJ224" s="82"/>
      <c r="AK224" s="82"/>
      <c r="AL224" s="82"/>
      <c r="AM224" s="82"/>
      <c r="AN224" s="82"/>
      <c r="AO224" s="82"/>
      <c r="AP224" s="82"/>
      <c r="AQ224" s="82"/>
      <c r="AR224" s="82"/>
      <c r="AS224" s="82"/>
      <c r="AT224" s="82"/>
      <c r="AU224" s="82"/>
      <c r="AV224" s="82"/>
      <c r="AW224" s="82"/>
      <c r="AX224" s="82"/>
      <c r="AY224" s="82"/>
      <c r="AZ224" s="82"/>
      <c r="BA224" s="82"/>
      <c r="BB224" s="82"/>
      <c r="BC224" s="82"/>
      <c r="BD224" s="82"/>
      <c r="BE224" s="82"/>
      <c r="BF224" s="82"/>
      <c r="BG224" s="82"/>
      <c r="BH224" s="82"/>
      <c r="BI224" s="82"/>
      <c r="BJ224" s="82"/>
    </row>
    <row r="225">
      <c r="AI225" s="82"/>
      <c r="AJ225" s="82"/>
      <c r="AK225" s="82"/>
      <c r="AL225" s="82"/>
      <c r="AM225" s="82"/>
      <c r="AN225" s="82"/>
      <c r="AO225" s="82"/>
      <c r="AP225" s="82"/>
      <c r="AQ225" s="82"/>
      <c r="AR225" s="82"/>
      <c r="AS225" s="82"/>
      <c r="AT225" s="82"/>
      <c r="AU225" s="82"/>
      <c r="AV225" s="82"/>
      <c r="AW225" s="82"/>
      <c r="AX225" s="82"/>
      <c r="AY225" s="82"/>
      <c r="AZ225" s="82"/>
      <c r="BA225" s="82"/>
      <c r="BB225" s="82"/>
      <c r="BC225" s="82"/>
      <c r="BD225" s="82"/>
      <c r="BE225" s="82"/>
      <c r="BF225" s="82"/>
      <c r="BG225" s="82"/>
      <c r="BH225" s="82"/>
      <c r="BI225" s="82"/>
      <c r="BJ225" s="82"/>
    </row>
    <row r="226">
      <c r="AI226" s="82"/>
      <c r="AJ226" s="82"/>
      <c r="AK226" s="82"/>
      <c r="AL226" s="82"/>
      <c r="AM226" s="82"/>
      <c r="AN226" s="82"/>
      <c r="AO226" s="82"/>
      <c r="AP226" s="82"/>
      <c r="AQ226" s="82"/>
      <c r="AR226" s="82"/>
      <c r="AS226" s="82"/>
      <c r="AT226" s="82"/>
      <c r="AU226" s="82"/>
      <c r="AV226" s="82"/>
      <c r="AW226" s="82"/>
      <c r="AX226" s="82"/>
      <c r="AY226" s="82"/>
      <c r="AZ226" s="82"/>
      <c r="BA226" s="82"/>
      <c r="BB226" s="82"/>
      <c r="BC226" s="82"/>
      <c r="BD226" s="82"/>
      <c r="BE226" s="82"/>
      <c r="BF226" s="82"/>
      <c r="BG226" s="82"/>
      <c r="BH226" s="82"/>
      <c r="BI226" s="82"/>
      <c r="BJ226" s="82"/>
    </row>
    <row r="227">
      <c r="AI227" s="82"/>
      <c r="AJ227" s="82"/>
      <c r="AK227" s="82"/>
      <c r="AL227" s="82"/>
      <c r="AM227" s="82"/>
      <c r="AN227" s="82"/>
      <c r="AO227" s="82"/>
      <c r="AP227" s="82"/>
      <c r="AQ227" s="82"/>
      <c r="AR227" s="82"/>
      <c r="AS227" s="82"/>
      <c r="AT227" s="82"/>
      <c r="AU227" s="82"/>
      <c r="AV227" s="82"/>
      <c r="AW227" s="82"/>
      <c r="AX227" s="82"/>
      <c r="AY227" s="82"/>
      <c r="AZ227" s="82"/>
      <c r="BA227" s="82"/>
      <c r="BB227" s="82"/>
      <c r="BC227" s="82"/>
      <c r="BD227" s="82"/>
      <c r="BE227" s="82"/>
      <c r="BF227" s="82"/>
      <c r="BG227" s="82"/>
      <c r="BH227" s="82"/>
      <c r="BI227" s="82"/>
      <c r="BJ227" s="82"/>
    </row>
    <row r="228">
      <c r="AI228" s="82"/>
      <c r="AJ228" s="82"/>
      <c r="AK228" s="82"/>
      <c r="AL228" s="82"/>
      <c r="AM228" s="82"/>
      <c r="AN228" s="82"/>
      <c r="AO228" s="82"/>
      <c r="AP228" s="82"/>
      <c r="AQ228" s="82"/>
      <c r="AR228" s="82"/>
      <c r="AS228" s="82"/>
      <c r="AT228" s="82"/>
      <c r="AU228" s="82"/>
      <c r="AV228" s="82"/>
      <c r="AW228" s="82"/>
      <c r="AX228" s="82"/>
      <c r="AY228" s="82"/>
      <c r="AZ228" s="82"/>
      <c r="BA228" s="82"/>
      <c r="BB228" s="82"/>
      <c r="BC228" s="82"/>
      <c r="BD228" s="82"/>
      <c r="BE228" s="82"/>
      <c r="BF228" s="82"/>
      <c r="BG228" s="82"/>
      <c r="BH228" s="82"/>
      <c r="BI228" s="82"/>
      <c r="BJ228" s="82"/>
    </row>
    <row r="229"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  <c r="AU229" s="82"/>
      <c r="AV229" s="82"/>
      <c r="AW229" s="82"/>
      <c r="AX229" s="82"/>
      <c r="AY229" s="82"/>
      <c r="AZ229" s="82"/>
      <c r="BA229" s="82"/>
      <c r="BB229" s="82"/>
      <c r="BC229" s="82"/>
      <c r="BD229" s="82"/>
      <c r="BE229" s="82"/>
      <c r="BF229" s="82"/>
      <c r="BG229" s="82"/>
      <c r="BH229" s="82"/>
      <c r="BI229" s="82"/>
      <c r="BJ229" s="82"/>
    </row>
    <row r="230">
      <c r="AI230" s="82"/>
      <c r="AJ230" s="82"/>
      <c r="AK230" s="82"/>
      <c r="AL230" s="82"/>
      <c r="AM230" s="82"/>
      <c r="AN230" s="82"/>
      <c r="AO230" s="82"/>
      <c r="AP230" s="82"/>
      <c r="AQ230" s="82"/>
      <c r="AR230" s="82"/>
      <c r="AS230" s="82"/>
      <c r="AT230" s="82"/>
      <c r="AU230" s="82"/>
      <c r="AV230" s="82"/>
      <c r="AW230" s="82"/>
      <c r="AX230" s="82"/>
      <c r="AY230" s="82"/>
      <c r="AZ230" s="82"/>
      <c r="BA230" s="82"/>
      <c r="BB230" s="82"/>
      <c r="BC230" s="82"/>
      <c r="BD230" s="82"/>
      <c r="BE230" s="82"/>
      <c r="BF230" s="82"/>
      <c r="BG230" s="82"/>
      <c r="BH230" s="82"/>
      <c r="BI230" s="82"/>
      <c r="BJ230" s="82"/>
    </row>
    <row r="231">
      <c r="AI231" s="82"/>
      <c r="AJ231" s="82"/>
      <c r="AK231" s="82"/>
      <c r="AL231" s="82"/>
      <c r="AM231" s="82"/>
      <c r="AN231" s="82"/>
      <c r="AO231" s="82"/>
      <c r="AP231" s="82"/>
      <c r="AQ231" s="82"/>
      <c r="AR231" s="82"/>
      <c r="AS231" s="82"/>
      <c r="AT231" s="82"/>
      <c r="AU231" s="82"/>
      <c r="AV231" s="82"/>
      <c r="AW231" s="82"/>
      <c r="AX231" s="82"/>
      <c r="AY231" s="82"/>
      <c r="AZ231" s="82"/>
      <c r="BA231" s="82"/>
      <c r="BB231" s="82"/>
      <c r="BC231" s="82"/>
      <c r="BD231" s="82"/>
      <c r="BE231" s="82"/>
      <c r="BF231" s="82"/>
      <c r="BG231" s="82"/>
      <c r="BH231" s="82"/>
      <c r="BI231" s="82"/>
      <c r="BJ231" s="82"/>
    </row>
    <row r="232">
      <c r="AI232" s="82"/>
      <c r="AJ232" s="82"/>
      <c r="AK232" s="82"/>
      <c r="AL232" s="82"/>
      <c r="AM232" s="82"/>
      <c r="AN232" s="82"/>
      <c r="AO232" s="82"/>
      <c r="AP232" s="82"/>
      <c r="AQ232" s="82"/>
      <c r="AR232" s="82"/>
      <c r="AS232" s="82"/>
      <c r="AT232" s="82"/>
      <c r="AU232" s="82"/>
      <c r="AV232" s="82"/>
      <c r="AW232" s="82"/>
      <c r="AX232" s="82"/>
      <c r="AY232" s="82"/>
      <c r="AZ232" s="82"/>
      <c r="BA232" s="82"/>
      <c r="BB232" s="82"/>
      <c r="BC232" s="82"/>
      <c r="BD232" s="82"/>
      <c r="BE232" s="82"/>
      <c r="BF232" s="82"/>
      <c r="BG232" s="82"/>
      <c r="BH232" s="82"/>
      <c r="BI232" s="82"/>
      <c r="BJ232" s="82"/>
    </row>
    <row r="233">
      <c r="AI233" s="82"/>
      <c r="AJ233" s="82"/>
      <c r="AK233" s="82"/>
      <c r="AL233" s="82"/>
      <c r="AM233" s="82"/>
      <c r="AN233" s="82"/>
      <c r="AO233" s="82"/>
      <c r="AP233" s="82"/>
      <c r="AQ233" s="82"/>
      <c r="AR233" s="82"/>
      <c r="AS233" s="82"/>
      <c r="AT233" s="82"/>
      <c r="AU233" s="82"/>
      <c r="AV233" s="82"/>
      <c r="AW233" s="82"/>
      <c r="AX233" s="82"/>
      <c r="AY233" s="82"/>
      <c r="AZ233" s="82"/>
      <c r="BA233" s="82"/>
      <c r="BB233" s="82"/>
      <c r="BC233" s="82"/>
      <c r="BD233" s="82"/>
      <c r="BE233" s="82"/>
      <c r="BF233" s="82"/>
      <c r="BG233" s="82"/>
      <c r="BH233" s="82"/>
      <c r="BI233" s="82"/>
      <c r="BJ233" s="82"/>
    </row>
    <row r="234">
      <c r="AI234" s="82"/>
      <c r="AJ234" s="82"/>
      <c r="AK234" s="82"/>
      <c r="AL234" s="82"/>
      <c r="AM234" s="82"/>
      <c r="AN234" s="82"/>
      <c r="AO234" s="82"/>
      <c r="AP234" s="82"/>
      <c r="AQ234" s="82"/>
      <c r="AR234" s="82"/>
      <c r="AS234" s="82"/>
      <c r="AT234" s="82"/>
      <c r="AU234" s="82"/>
      <c r="AV234" s="82"/>
      <c r="AW234" s="82"/>
      <c r="AX234" s="82"/>
      <c r="AY234" s="82"/>
      <c r="AZ234" s="82"/>
      <c r="BA234" s="82"/>
      <c r="BB234" s="82"/>
      <c r="BC234" s="82"/>
      <c r="BD234" s="82"/>
      <c r="BE234" s="82"/>
      <c r="BF234" s="82"/>
      <c r="BG234" s="82"/>
      <c r="BH234" s="82"/>
      <c r="BI234" s="82"/>
      <c r="BJ234" s="82"/>
    </row>
    <row r="235">
      <c r="AI235" s="82"/>
      <c r="AJ235" s="82"/>
      <c r="AK235" s="82"/>
      <c r="AL235" s="82"/>
      <c r="AM235" s="82"/>
      <c r="AN235" s="82"/>
      <c r="AO235" s="82"/>
      <c r="AP235" s="82"/>
      <c r="AQ235" s="82"/>
      <c r="AR235" s="82"/>
      <c r="AS235" s="82"/>
      <c r="AT235" s="82"/>
      <c r="AU235" s="82"/>
      <c r="AV235" s="82"/>
      <c r="AW235" s="82"/>
      <c r="AX235" s="82"/>
      <c r="AY235" s="82"/>
      <c r="AZ235" s="82"/>
      <c r="BA235" s="82"/>
      <c r="BB235" s="82"/>
      <c r="BC235" s="82"/>
      <c r="BD235" s="82"/>
      <c r="BE235" s="82"/>
      <c r="BF235" s="82"/>
      <c r="BG235" s="82"/>
      <c r="BH235" s="82"/>
      <c r="BI235" s="82"/>
      <c r="BJ235" s="82"/>
    </row>
    <row r="236">
      <c r="AI236" s="82"/>
      <c r="AJ236" s="82"/>
      <c r="AK236" s="82"/>
      <c r="AL236" s="82"/>
      <c r="AM236" s="82"/>
      <c r="AN236" s="82"/>
      <c r="AO236" s="82"/>
      <c r="AP236" s="82"/>
      <c r="AQ236" s="82"/>
      <c r="AR236" s="82"/>
      <c r="AS236" s="82"/>
      <c r="AT236" s="82"/>
      <c r="AU236" s="82"/>
      <c r="AV236" s="82"/>
      <c r="AW236" s="82"/>
      <c r="AX236" s="82"/>
      <c r="AY236" s="82"/>
      <c r="AZ236" s="82"/>
      <c r="BA236" s="82"/>
      <c r="BB236" s="82"/>
      <c r="BC236" s="82"/>
      <c r="BD236" s="82"/>
      <c r="BE236" s="82"/>
      <c r="BF236" s="82"/>
      <c r="BG236" s="82"/>
      <c r="BH236" s="82"/>
      <c r="BI236" s="82"/>
      <c r="BJ236" s="82"/>
    </row>
    <row r="237">
      <c r="AI237" s="82"/>
      <c r="AJ237" s="82"/>
      <c r="AK237" s="82"/>
      <c r="AL237" s="82"/>
      <c r="AM237" s="82"/>
      <c r="AN237" s="82"/>
      <c r="AO237" s="82"/>
      <c r="AP237" s="82"/>
      <c r="AQ237" s="82"/>
      <c r="AR237" s="82"/>
      <c r="AS237" s="82"/>
      <c r="AT237" s="82"/>
      <c r="AU237" s="82"/>
      <c r="AV237" s="82"/>
      <c r="AW237" s="82"/>
      <c r="AX237" s="82"/>
      <c r="AY237" s="82"/>
      <c r="AZ237" s="82"/>
      <c r="BA237" s="82"/>
      <c r="BB237" s="82"/>
      <c r="BC237" s="82"/>
      <c r="BD237" s="82"/>
      <c r="BE237" s="82"/>
      <c r="BF237" s="82"/>
      <c r="BG237" s="82"/>
      <c r="BH237" s="82"/>
      <c r="BI237" s="82"/>
      <c r="BJ237" s="82"/>
    </row>
    <row r="238">
      <c r="AI238" s="82"/>
      <c r="AJ238" s="82"/>
      <c r="AK238" s="82"/>
      <c r="AL238" s="82"/>
      <c r="AM238" s="82"/>
      <c r="AN238" s="82"/>
      <c r="AO238" s="82"/>
      <c r="AP238" s="82"/>
      <c r="AQ238" s="82"/>
      <c r="AR238" s="82"/>
      <c r="AS238" s="82"/>
      <c r="AT238" s="82"/>
      <c r="AU238" s="82"/>
      <c r="AV238" s="82"/>
      <c r="AW238" s="82"/>
      <c r="AX238" s="82"/>
      <c r="AY238" s="82"/>
      <c r="AZ238" s="82"/>
      <c r="BA238" s="82"/>
      <c r="BB238" s="82"/>
      <c r="BC238" s="82"/>
      <c r="BD238" s="82"/>
      <c r="BE238" s="82"/>
      <c r="BF238" s="82"/>
      <c r="BG238" s="82"/>
      <c r="BH238" s="82"/>
      <c r="BI238" s="82"/>
      <c r="BJ238" s="82"/>
    </row>
    <row r="239">
      <c r="AI239" s="82"/>
      <c r="AJ239" s="82"/>
      <c r="AK239" s="82"/>
      <c r="AL239" s="82"/>
      <c r="AM239" s="82"/>
      <c r="AN239" s="82"/>
      <c r="AO239" s="82"/>
      <c r="AP239" s="82"/>
      <c r="AQ239" s="82"/>
      <c r="AR239" s="82"/>
      <c r="AS239" s="82"/>
      <c r="AT239" s="82"/>
      <c r="AU239" s="82"/>
      <c r="AV239" s="82"/>
      <c r="AW239" s="82"/>
      <c r="AX239" s="82"/>
      <c r="AY239" s="82"/>
      <c r="AZ239" s="82"/>
      <c r="BA239" s="82"/>
      <c r="BB239" s="82"/>
      <c r="BC239" s="82"/>
      <c r="BD239" s="82"/>
      <c r="BE239" s="82"/>
      <c r="BF239" s="82"/>
      <c r="BG239" s="82"/>
      <c r="BH239" s="82"/>
      <c r="BI239" s="82"/>
      <c r="BJ239" s="82"/>
    </row>
    <row r="240">
      <c r="AI240" s="82"/>
      <c r="AJ240" s="82"/>
      <c r="AK240" s="82"/>
      <c r="AL240" s="82"/>
      <c r="AM240" s="82"/>
      <c r="AN240" s="82"/>
      <c r="AO240" s="82"/>
      <c r="AP240" s="82"/>
      <c r="AQ240" s="82"/>
      <c r="AR240" s="82"/>
      <c r="AS240" s="82"/>
      <c r="AT240" s="82"/>
      <c r="AU240" s="82"/>
      <c r="AV240" s="82"/>
      <c r="AW240" s="82"/>
      <c r="AX240" s="82"/>
      <c r="AY240" s="82"/>
      <c r="AZ240" s="82"/>
      <c r="BA240" s="82"/>
      <c r="BB240" s="82"/>
      <c r="BC240" s="82"/>
      <c r="BD240" s="82"/>
      <c r="BE240" s="82"/>
      <c r="BF240" s="82"/>
      <c r="BG240" s="82"/>
      <c r="BH240" s="82"/>
      <c r="BI240" s="82"/>
      <c r="BJ240" s="82"/>
    </row>
    <row r="241">
      <c r="AI241" s="82"/>
      <c r="AJ241" s="82"/>
      <c r="AK241" s="82"/>
      <c r="AL241" s="82"/>
      <c r="AM241" s="82"/>
      <c r="AN241" s="82"/>
      <c r="AO241" s="82"/>
      <c r="AP241" s="82"/>
      <c r="AQ241" s="82"/>
      <c r="AR241" s="82"/>
      <c r="AS241" s="82"/>
      <c r="AT241" s="82"/>
      <c r="AU241" s="82"/>
      <c r="AV241" s="82"/>
      <c r="AW241" s="82"/>
      <c r="AX241" s="82"/>
      <c r="AY241" s="82"/>
      <c r="AZ241" s="82"/>
      <c r="BA241" s="82"/>
      <c r="BB241" s="82"/>
      <c r="BC241" s="82"/>
      <c r="BD241" s="82"/>
      <c r="BE241" s="82"/>
      <c r="BF241" s="82"/>
      <c r="BG241" s="82"/>
      <c r="BH241" s="82"/>
      <c r="BI241" s="82"/>
      <c r="BJ241" s="82"/>
    </row>
    <row r="242">
      <c r="AI242" s="82"/>
      <c r="AJ242" s="82"/>
      <c r="AK242" s="82"/>
      <c r="AL242" s="82"/>
      <c r="AM242" s="82"/>
      <c r="AN242" s="82"/>
      <c r="AO242" s="82"/>
      <c r="AP242" s="82"/>
      <c r="AQ242" s="82"/>
      <c r="AR242" s="82"/>
      <c r="AS242" s="82"/>
      <c r="AT242" s="82"/>
      <c r="AU242" s="82"/>
      <c r="AV242" s="82"/>
      <c r="AW242" s="82"/>
      <c r="AX242" s="82"/>
      <c r="AY242" s="82"/>
      <c r="AZ242" s="82"/>
      <c r="BA242" s="82"/>
      <c r="BB242" s="82"/>
      <c r="BC242" s="82"/>
      <c r="BD242" s="82"/>
      <c r="BE242" s="82"/>
      <c r="BF242" s="82"/>
      <c r="BG242" s="82"/>
      <c r="BH242" s="82"/>
      <c r="BI242" s="82"/>
      <c r="BJ242" s="82"/>
    </row>
    <row r="243">
      <c r="AI243" s="82"/>
      <c r="AJ243" s="82"/>
      <c r="AK243" s="82"/>
      <c r="AL243" s="82"/>
      <c r="AM243" s="82"/>
      <c r="AN243" s="82"/>
      <c r="AO243" s="82"/>
      <c r="AP243" s="82"/>
      <c r="AQ243" s="82"/>
      <c r="AR243" s="82"/>
      <c r="AS243" s="82"/>
      <c r="AT243" s="82"/>
      <c r="AU243" s="82"/>
      <c r="AV243" s="82"/>
      <c r="AW243" s="82"/>
      <c r="AX243" s="82"/>
      <c r="AY243" s="82"/>
      <c r="AZ243" s="82"/>
      <c r="BA243" s="82"/>
      <c r="BB243" s="82"/>
      <c r="BC243" s="82"/>
      <c r="BD243" s="82"/>
      <c r="BE243" s="82"/>
      <c r="BF243" s="82"/>
      <c r="BG243" s="82"/>
      <c r="BH243" s="82"/>
      <c r="BI243" s="82"/>
      <c r="BJ243" s="82"/>
    </row>
    <row r="244">
      <c r="AI244" s="82"/>
      <c r="AJ244" s="82"/>
      <c r="AK244" s="82"/>
      <c r="AL244" s="82"/>
      <c r="AM244" s="82"/>
      <c r="AN244" s="82"/>
      <c r="AO244" s="82"/>
      <c r="AP244" s="82"/>
      <c r="AQ244" s="82"/>
      <c r="AR244" s="82"/>
      <c r="AS244" s="82"/>
      <c r="AT244" s="82"/>
      <c r="AU244" s="82"/>
      <c r="AV244" s="82"/>
      <c r="AW244" s="82"/>
      <c r="AX244" s="82"/>
      <c r="AY244" s="82"/>
      <c r="AZ244" s="82"/>
      <c r="BA244" s="82"/>
      <c r="BB244" s="82"/>
      <c r="BC244" s="82"/>
      <c r="BD244" s="82"/>
      <c r="BE244" s="82"/>
      <c r="BF244" s="82"/>
      <c r="BG244" s="82"/>
      <c r="BH244" s="82"/>
      <c r="BI244" s="82"/>
      <c r="BJ244" s="82"/>
    </row>
    <row r="245">
      <c r="AI245" s="82"/>
      <c r="AJ245" s="82"/>
      <c r="AK245" s="82"/>
      <c r="AL245" s="82"/>
      <c r="AM245" s="82"/>
      <c r="AN245" s="82"/>
      <c r="AO245" s="82"/>
      <c r="AP245" s="82"/>
      <c r="AQ245" s="82"/>
      <c r="AR245" s="82"/>
      <c r="AS245" s="82"/>
      <c r="AT245" s="82"/>
      <c r="AU245" s="82"/>
      <c r="AV245" s="82"/>
      <c r="AW245" s="82"/>
      <c r="AX245" s="82"/>
      <c r="AY245" s="82"/>
      <c r="AZ245" s="82"/>
      <c r="BA245" s="82"/>
      <c r="BB245" s="82"/>
      <c r="BC245" s="82"/>
      <c r="BD245" s="82"/>
      <c r="BE245" s="82"/>
      <c r="BF245" s="82"/>
      <c r="BG245" s="82"/>
      <c r="BH245" s="82"/>
      <c r="BI245" s="82"/>
      <c r="BJ245" s="82"/>
    </row>
    <row r="246">
      <c r="AI246" s="82"/>
      <c r="AJ246" s="82"/>
      <c r="AK246" s="82"/>
      <c r="AL246" s="82"/>
      <c r="AM246" s="82"/>
      <c r="AN246" s="82"/>
      <c r="AO246" s="82"/>
      <c r="AP246" s="82"/>
      <c r="AQ246" s="82"/>
      <c r="AR246" s="82"/>
      <c r="AS246" s="82"/>
      <c r="AT246" s="82"/>
      <c r="AU246" s="82"/>
      <c r="AV246" s="82"/>
      <c r="AW246" s="82"/>
      <c r="AX246" s="82"/>
      <c r="AY246" s="82"/>
      <c r="AZ246" s="82"/>
      <c r="BA246" s="82"/>
      <c r="BB246" s="82"/>
      <c r="BC246" s="82"/>
      <c r="BD246" s="82"/>
      <c r="BE246" s="82"/>
      <c r="BF246" s="82"/>
      <c r="BG246" s="82"/>
      <c r="BH246" s="82"/>
      <c r="BI246" s="82"/>
      <c r="BJ246" s="82"/>
    </row>
    <row r="247">
      <c r="AI247" s="82"/>
      <c r="AJ247" s="82"/>
      <c r="AK247" s="82"/>
      <c r="AL247" s="82"/>
      <c r="AM247" s="82"/>
      <c r="AN247" s="82"/>
      <c r="AO247" s="82"/>
      <c r="AP247" s="82"/>
      <c r="AQ247" s="82"/>
      <c r="AR247" s="82"/>
      <c r="AS247" s="82"/>
      <c r="AT247" s="82"/>
      <c r="AU247" s="82"/>
      <c r="AV247" s="82"/>
      <c r="AW247" s="82"/>
      <c r="AX247" s="82"/>
      <c r="AY247" s="82"/>
      <c r="AZ247" s="82"/>
      <c r="BA247" s="82"/>
      <c r="BB247" s="82"/>
      <c r="BC247" s="82"/>
      <c r="BD247" s="82"/>
      <c r="BE247" s="82"/>
      <c r="BF247" s="82"/>
      <c r="BG247" s="82"/>
      <c r="BH247" s="82"/>
      <c r="BI247" s="82"/>
      <c r="BJ247" s="82"/>
    </row>
    <row r="248"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82"/>
      <c r="AY248" s="82"/>
      <c r="AZ248" s="82"/>
      <c r="BA248" s="82"/>
      <c r="BB248" s="82"/>
      <c r="BC248" s="82"/>
      <c r="BD248" s="82"/>
      <c r="BE248" s="82"/>
      <c r="BF248" s="82"/>
      <c r="BG248" s="82"/>
      <c r="BH248" s="82"/>
      <c r="BI248" s="82"/>
      <c r="BJ248" s="82"/>
    </row>
    <row r="249">
      <c r="AI249" s="82"/>
      <c r="AJ249" s="82"/>
      <c r="AK249" s="82"/>
      <c r="AL249" s="82"/>
      <c r="AM249" s="82"/>
      <c r="AN249" s="82"/>
      <c r="AO249" s="82"/>
      <c r="AP249" s="82"/>
      <c r="AQ249" s="82"/>
      <c r="AR249" s="82"/>
      <c r="AS249" s="82"/>
      <c r="AT249" s="82"/>
      <c r="AU249" s="82"/>
      <c r="AV249" s="82"/>
      <c r="AW249" s="82"/>
      <c r="AX249" s="82"/>
      <c r="AY249" s="82"/>
      <c r="AZ249" s="82"/>
      <c r="BA249" s="82"/>
      <c r="BB249" s="82"/>
      <c r="BC249" s="82"/>
      <c r="BD249" s="82"/>
      <c r="BE249" s="82"/>
      <c r="BF249" s="82"/>
      <c r="BG249" s="82"/>
      <c r="BH249" s="82"/>
      <c r="BI249" s="82"/>
      <c r="BJ249" s="82"/>
    </row>
    <row r="250">
      <c r="AI250" s="82"/>
      <c r="AJ250" s="82"/>
      <c r="AK250" s="82"/>
      <c r="AL250" s="82"/>
      <c r="AM250" s="82"/>
      <c r="AN250" s="82"/>
      <c r="AO250" s="82"/>
      <c r="AP250" s="82"/>
      <c r="AQ250" s="82"/>
      <c r="AR250" s="82"/>
      <c r="AS250" s="82"/>
      <c r="AT250" s="82"/>
      <c r="AU250" s="82"/>
      <c r="AV250" s="82"/>
      <c r="AW250" s="82"/>
      <c r="AX250" s="82"/>
      <c r="AY250" s="82"/>
      <c r="AZ250" s="82"/>
      <c r="BA250" s="82"/>
      <c r="BB250" s="82"/>
      <c r="BC250" s="82"/>
      <c r="BD250" s="82"/>
      <c r="BE250" s="82"/>
      <c r="BF250" s="82"/>
      <c r="BG250" s="82"/>
      <c r="BH250" s="82"/>
      <c r="BI250" s="82"/>
      <c r="BJ250" s="82"/>
    </row>
    <row r="251">
      <c r="AI251" s="82"/>
      <c r="AJ251" s="82"/>
      <c r="AK251" s="82"/>
      <c r="AL251" s="82"/>
      <c r="AM251" s="82"/>
      <c r="AN251" s="82"/>
      <c r="AO251" s="82"/>
      <c r="AP251" s="82"/>
      <c r="AQ251" s="82"/>
      <c r="AR251" s="82"/>
      <c r="AS251" s="82"/>
      <c r="AT251" s="82"/>
      <c r="AU251" s="82"/>
      <c r="AV251" s="82"/>
      <c r="AW251" s="82"/>
      <c r="AX251" s="82"/>
      <c r="AY251" s="82"/>
      <c r="AZ251" s="82"/>
      <c r="BA251" s="82"/>
      <c r="BB251" s="82"/>
      <c r="BC251" s="82"/>
      <c r="BD251" s="82"/>
      <c r="BE251" s="82"/>
      <c r="BF251" s="82"/>
      <c r="BG251" s="82"/>
      <c r="BH251" s="82"/>
      <c r="BI251" s="82"/>
      <c r="BJ251" s="82"/>
    </row>
    <row r="252"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82"/>
      <c r="AT252" s="82"/>
      <c r="AU252" s="82"/>
      <c r="AV252" s="82"/>
      <c r="AW252" s="82"/>
      <c r="AX252" s="82"/>
      <c r="AY252" s="82"/>
      <c r="AZ252" s="82"/>
      <c r="BA252" s="82"/>
      <c r="BB252" s="82"/>
      <c r="BC252" s="82"/>
      <c r="BD252" s="82"/>
      <c r="BE252" s="82"/>
      <c r="BF252" s="82"/>
      <c r="BG252" s="82"/>
      <c r="BH252" s="82"/>
      <c r="BI252" s="82"/>
      <c r="BJ252" s="82"/>
    </row>
    <row r="253">
      <c r="AI253" s="82"/>
      <c r="AJ253" s="82"/>
      <c r="AK253" s="82"/>
      <c r="AL253" s="82"/>
      <c r="AM253" s="82"/>
      <c r="AN253" s="82"/>
      <c r="AO253" s="82"/>
      <c r="AP253" s="82"/>
      <c r="AQ253" s="82"/>
      <c r="AR253" s="82"/>
      <c r="AS253" s="82"/>
      <c r="AT253" s="82"/>
      <c r="AU253" s="82"/>
      <c r="AV253" s="82"/>
      <c r="AW253" s="82"/>
      <c r="AX253" s="82"/>
      <c r="AY253" s="82"/>
      <c r="AZ253" s="82"/>
      <c r="BA253" s="82"/>
      <c r="BB253" s="82"/>
      <c r="BC253" s="82"/>
      <c r="BD253" s="82"/>
      <c r="BE253" s="82"/>
      <c r="BF253" s="82"/>
      <c r="BG253" s="82"/>
      <c r="BH253" s="82"/>
      <c r="BI253" s="82"/>
      <c r="BJ253" s="82"/>
    </row>
    <row r="254">
      <c r="AI254" s="82"/>
      <c r="AJ254" s="82"/>
      <c r="AK254" s="82"/>
      <c r="AL254" s="82"/>
      <c r="AM254" s="82"/>
      <c r="AN254" s="82"/>
      <c r="AO254" s="82"/>
      <c r="AP254" s="82"/>
      <c r="AQ254" s="82"/>
      <c r="AR254" s="82"/>
      <c r="AS254" s="82"/>
      <c r="AT254" s="82"/>
      <c r="AU254" s="82"/>
      <c r="AV254" s="82"/>
      <c r="AW254" s="82"/>
      <c r="AX254" s="82"/>
      <c r="AY254" s="82"/>
      <c r="AZ254" s="82"/>
      <c r="BA254" s="82"/>
      <c r="BB254" s="82"/>
      <c r="BC254" s="82"/>
      <c r="BD254" s="82"/>
      <c r="BE254" s="82"/>
      <c r="BF254" s="82"/>
      <c r="BG254" s="82"/>
      <c r="BH254" s="82"/>
      <c r="BI254" s="82"/>
      <c r="BJ254" s="82"/>
    </row>
    <row r="255">
      <c r="AI255" s="82"/>
      <c r="AJ255" s="82"/>
      <c r="AK255" s="82"/>
      <c r="AL255" s="82"/>
      <c r="AM255" s="82"/>
      <c r="AN255" s="82"/>
      <c r="AO255" s="82"/>
      <c r="AP255" s="82"/>
      <c r="AQ255" s="82"/>
      <c r="AR255" s="82"/>
      <c r="AS255" s="82"/>
      <c r="AT255" s="82"/>
      <c r="AU255" s="82"/>
      <c r="AV255" s="82"/>
      <c r="AW255" s="82"/>
      <c r="AX255" s="82"/>
      <c r="AY255" s="82"/>
      <c r="AZ255" s="82"/>
      <c r="BA255" s="82"/>
      <c r="BB255" s="82"/>
      <c r="BC255" s="82"/>
      <c r="BD255" s="82"/>
      <c r="BE255" s="82"/>
      <c r="BF255" s="82"/>
      <c r="BG255" s="82"/>
      <c r="BH255" s="82"/>
      <c r="BI255" s="82"/>
      <c r="BJ255" s="82"/>
    </row>
    <row r="256">
      <c r="AI256" s="82"/>
      <c r="AJ256" s="82"/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82"/>
      <c r="AY256" s="82"/>
      <c r="AZ256" s="82"/>
      <c r="BA256" s="82"/>
      <c r="BB256" s="82"/>
      <c r="BC256" s="82"/>
      <c r="BD256" s="82"/>
      <c r="BE256" s="82"/>
      <c r="BF256" s="82"/>
      <c r="BG256" s="82"/>
      <c r="BH256" s="82"/>
      <c r="BI256" s="82"/>
      <c r="BJ256" s="82"/>
    </row>
    <row r="257"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82"/>
      <c r="AY257" s="82"/>
      <c r="AZ257" s="82"/>
      <c r="BA257" s="82"/>
      <c r="BB257" s="82"/>
      <c r="BC257" s="82"/>
      <c r="BD257" s="82"/>
      <c r="BE257" s="82"/>
      <c r="BF257" s="82"/>
      <c r="BG257" s="82"/>
      <c r="BH257" s="82"/>
      <c r="BI257" s="82"/>
      <c r="BJ257" s="82"/>
    </row>
    <row r="258"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82"/>
      <c r="AY258" s="82"/>
      <c r="AZ258" s="82"/>
      <c r="BA258" s="82"/>
      <c r="BB258" s="82"/>
      <c r="BC258" s="82"/>
      <c r="BD258" s="82"/>
      <c r="BE258" s="82"/>
      <c r="BF258" s="82"/>
      <c r="BG258" s="82"/>
      <c r="BH258" s="82"/>
      <c r="BI258" s="82"/>
      <c r="BJ258" s="82"/>
    </row>
    <row r="259">
      <c r="AI259" s="82"/>
      <c r="AJ259" s="82"/>
      <c r="AK259" s="82"/>
      <c r="AL259" s="82"/>
      <c r="AM259" s="82"/>
      <c r="AN259" s="82"/>
      <c r="AO259" s="82"/>
      <c r="AP259" s="82"/>
      <c r="AQ259" s="82"/>
      <c r="AR259" s="82"/>
      <c r="AS259" s="82"/>
      <c r="AT259" s="82"/>
      <c r="AU259" s="82"/>
      <c r="AV259" s="82"/>
      <c r="AW259" s="82"/>
      <c r="AX259" s="82"/>
      <c r="AY259" s="82"/>
      <c r="AZ259" s="82"/>
      <c r="BA259" s="82"/>
      <c r="BB259" s="82"/>
      <c r="BC259" s="82"/>
      <c r="BD259" s="82"/>
      <c r="BE259" s="82"/>
      <c r="BF259" s="82"/>
      <c r="BG259" s="82"/>
      <c r="BH259" s="82"/>
      <c r="BI259" s="82"/>
      <c r="BJ259" s="82"/>
    </row>
    <row r="260">
      <c r="AI260" s="82"/>
      <c r="AJ260" s="82"/>
      <c r="AK260" s="82"/>
      <c r="AL260" s="82"/>
      <c r="AM260" s="82"/>
      <c r="AN260" s="82"/>
      <c r="AO260" s="82"/>
      <c r="AP260" s="82"/>
      <c r="AQ260" s="82"/>
      <c r="AR260" s="82"/>
      <c r="AS260" s="82"/>
      <c r="AT260" s="82"/>
      <c r="AU260" s="82"/>
      <c r="AV260" s="82"/>
      <c r="AW260" s="82"/>
      <c r="AX260" s="82"/>
      <c r="AY260" s="82"/>
      <c r="AZ260" s="82"/>
      <c r="BA260" s="82"/>
      <c r="BB260" s="82"/>
      <c r="BC260" s="82"/>
      <c r="BD260" s="82"/>
      <c r="BE260" s="82"/>
      <c r="BF260" s="82"/>
      <c r="BG260" s="82"/>
      <c r="BH260" s="82"/>
      <c r="BI260" s="82"/>
      <c r="BJ260" s="82"/>
    </row>
    <row r="261">
      <c r="AI261" s="82"/>
      <c r="AJ261" s="82"/>
      <c r="AK261" s="82"/>
      <c r="AL261" s="82"/>
      <c r="AM261" s="82"/>
      <c r="AN261" s="82"/>
      <c r="AO261" s="82"/>
      <c r="AP261" s="82"/>
      <c r="AQ261" s="82"/>
      <c r="AR261" s="82"/>
      <c r="AS261" s="82"/>
      <c r="AT261" s="82"/>
      <c r="AU261" s="82"/>
      <c r="AV261" s="82"/>
      <c r="AW261" s="82"/>
      <c r="AX261" s="82"/>
      <c r="AY261" s="82"/>
      <c r="AZ261" s="82"/>
      <c r="BA261" s="82"/>
      <c r="BB261" s="82"/>
      <c r="BC261" s="82"/>
      <c r="BD261" s="82"/>
      <c r="BE261" s="82"/>
      <c r="BF261" s="82"/>
      <c r="BG261" s="82"/>
      <c r="BH261" s="82"/>
      <c r="BI261" s="82"/>
      <c r="BJ261" s="82"/>
    </row>
    <row r="262">
      <c r="AI262" s="82"/>
      <c r="AJ262" s="82"/>
      <c r="AK262" s="82"/>
      <c r="AL262" s="82"/>
      <c r="AM262" s="82"/>
      <c r="AN262" s="82"/>
      <c r="AO262" s="82"/>
      <c r="AP262" s="82"/>
      <c r="AQ262" s="82"/>
      <c r="AR262" s="82"/>
      <c r="AS262" s="82"/>
      <c r="AT262" s="82"/>
      <c r="AU262" s="82"/>
      <c r="AV262" s="82"/>
      <c r="AW262" s="82"/>
      <c r="AX262" s="82"/>
      <c r="AY262" s="82"/>
      <c r="AZ262" s="82"/>
      <c r="BA262" s="82"/>
      <c r="BB262" s="82"/>
      <c r="BC262" s="82"/>
      <c r="BD262" s="82"/>
      <c r="BE262" s="82"/>
      <c r="BF262" s="82"/>
      <c r="BG262" s="82"/>
      <c r="BH262" s="82"/>
      <c r="BI262" s="82"/>
      <c r="BJ262" s="82"/>
    </row>
    <row r="263">
      <c r="AI263" s="82"/>
      <c r="AJ263" s="82"/>
      <c r="AK263" s="82"/>
      <c r="AL263" s="82"/>
      <c r="AM263" s="82"/>
      <c r="AN263" s="82"/>
      <c r="AO263" s="82"/>
      <c r="AP263" s="82"/>
      <c r="AQ263" s="82"/>
      <c r="AR263" s="82"/>
      <c r="AS263" s="82"/>
      <c r="AT263" s="82"/>
      <c r="AU263" s="82"/>
      <c r="AV263" s="82"/>
      <c r="AW263" s="82"/>
      <c r="AX263" s="82"/>
      <c r="AY263" s="82"/>
      <c r="AZ263" s="82"/>
      <c r="BA263" s="82"/>
      <c r="BB263" s="82"/>
      <c r="BC263" s="82"/>
      <c r="BD263" s="82"/>
      <c r="BE263" s="82"/>
      <c r="BF263" s="82"/>
      <c r="BG263" s="82"/>
      <c r="BH263" s="82"/>
      <c r="BI263" s="82"/>
      <c r="BJ263" s="82"/>
    </row>
    <row r="264">
      <c r="AI264" s="82"/>
      <c r="AJ264" s="82"/>
      <c r="AK264" s="82"/>
      <c r="AL264" s="82"/>
      <c r="AM264" s="82"/>
      <c r="AN264" s="82"/>
      <c r="AO264" s="82"/>
      <c r="AP264" s="82"/>
      <c r="AQ264" s="82"/>
      <c r="AR264" s="82"/>
      <c r="AS264" s="82"/>
      <c r="AT264" s="82"/>
      <c r="AU264" s="82"/>
      <c r="AV264" s="82"/>
      <c r="AW264" s="82"/>
      <c r="AX264" s="82"/>
      <c r="AY264" s="82"/>
      <c r="AZ264" s="82"/>
      <c r="BA264" s="82"/>
      <c r="BB264" s="82"/>
      <c r="BC264" s="82"/>
      <c r="BD264" s="82"/>
      <c r="BE264" s="82"/>
      <c r="BF264" s="82"/>
      <c r="BG264" s="82"/>
      <c r="BH264" s="82"/>
      <c r="BI264" s="82"/>
      <c r="BJ264" s="82"/>
    </row>
    <row r="265">
      <c r="AI265" s="82"/>
      <c r="AJ265" s="82"/>
      <c r="AK265" s="82"/>
      <c r="AL265" s="82"/>
      <c r="AM265" s="82"/>
      <c r="AN265" s="82"/>
      <c r="AO265" s="82"/>
      <c r="AP265" s="82"/>
      <c r="AQ265" s="82"/>
      <c r="AR265" s="82"/>
      <c r="AS265" s="82"/>
      <c r="AT265" s="82"/>
      <c r="AU265" s="82"/>
      <c r="AV265" s="82"/>
      <c r="AW265" s="82"/>
      <c r="AX265" s="82"/>
      <c r="AY265" s="82"/>
      <c r="AZ265" s="82"/>
      <c r="BA265" s="82"/>
      <c r="BB265" s="82"/>
      <c r="BC265" s="82"/>
      <c r="BD265" s="82"/>
      <c r="BE265" s="82"/>
      <c r="BF265" s="82"/>
      <c r="BG265" s="82"/>
      <c r="BH265" s="82"/>
      <c r="BI265" s="82"/>
      <c r="BJ265" s="82"/>
    </row>
    <row r="266">
      <c r="AI266" s="82"/>
      <c r="AJ266" s="82"/>
      <c r="AK266" s="82"/>
      <c r="AL266" s="82"/>
      <c r="AM266" s="82"/>
      <c r="AN266" s="82"/>
      <c r="AO266" s="82"/>
      <c r="AP266" s="82"/>
      <c r="AQ266" s="82"/>
      <c r="AR266" s="82"/>
      <c r="AS266" s="82"/>
      <c r="AT266" s="82"/>
      <c r="AU266" s="82"/>
      <c r="AV266" s="82"/>
      <c r="AW266" s="82"/>
      <c r="AX266" s="82"/>
      <c r="AY266" s="82"/>
      <c r="AZ266" s="82"/>
      <c r="BA266" s="82"/>
      <c r="BB266" s="82"/>
      <c r="BC266" s="82"/>
      <c r="BD266" s="82"/>
      <c r="BE266" s="82"/>
      <c r="BF266" s="82"/>
      <c r="BG266" s="82"/>
      <c r="BH266" s="82"/>
      <c r="BI266" s="82"/>
      <c r="BJ266" s="82"/>
    </row>
    <row r="267">
      <c r="AI267" s="82"/>
      <c r="AJ267" s="82"/>
      <c r="AK267" s="82"/>
      <c r="AL267" s="82"/>
      <c r="AM267" s="82"/>
      <c r="AN267" s="82"/>
      <c r="AO267" s="82"/>
      <c r="AP267" s="82"/>
      <c r="AQ267" s="82"/>
      <c r="AR267" s="82"/>
      <c r="AS267" s="82"/>
      <c r="AT267" s="82"/>
      <c r="AU267" s="82"/>
      <c r="AV267" s="82"/>
      <c r="AW267" s="82"/>
      <c r="AX267" s="82"/>
      <c r="AY267" s="82"/>
      <c r="AZ267" s="82"/>
      <c r="BA267" s="82"/>
      <c r="BB267" s="82"/>
      <c r="BC267" s="82"/>
      <c r="BD267" s="82"/>
      <c r="BE267" s="82"/>
      <c r="BF267" s="82"/>
      <c r="BG267" s="82"/>
      <c r="BH267" s="82"/>
      <c r="BI267" s="82"/>
      <c r="BJ267" s="82"/>
    </row>
    <row r="268">
      <c r="AI268" s="82"/>
      <c r="AJ268" s="82"/>
      <c r="AK268" s="82"/>
      <c r="AL268" s="82"/>
      <c r="AM268" s="82"/>
      <c r="AN268" s="82"/>
      <c r="AO268" s="82"/>
      <c r="AP268" s="82"/>
      <c r="AQ268" s="82"/>
      <c r="AR268" s="82"/>
      <c r="AS268" s="82"/>
      <c r="AT268" s="82"/>
      <c r="AU268" s="82"/>
      <c r="AV268" s="82"/>
      <c r="AW268" s="82"/>
      <c r="AX268" s="82"/>
      <c r="AY268" s="82"/>
      <c r="AZ268" s="82"/>
      <c r="BA268" s="82"/>
      <c r="BB268" s="82"/>
      <c r="BC268" s="82"/>
      <c r="BD268" s="82"/>
      <c r="BE268" s="82"/>
      <c r="BF268" s="82"/>
      <c r="BG268" s="82"/>
      <c r="BH268" s="82"/>
      <c r="BI268" s="82"/>
      <c r="BJ268" s="82"/>
    </row>
    <row r="269">
      <c r="AI269" s="82"/>
      <c r="AJ269" s="82"/>
      <c r="AK269" s="82"/>
      <c r="AL269" s="82"/>
      <c r="AM269" s="82"/>
      <c r="AN269" s="82"/>
      <c r="AO269" s="82"/>
      <c r="AP269" s="82"/>
      <c r="AQ269" s="82"/>
      <c r="AR269" s="82"/>
      <c r="AS269" s="82"/>
      <c r="AT269" s="82"/>
      <c r="AU269" s="82"/>
      <c r="AV269" s="82"/>
      <c r="AW269" s="82"/>
      <c r="AX269" s="82"/>
      <c r="AY269" s="82"/>
      <c r="AZ269" s="82"/>
      <c r="BA269" s="82"/>
      <c r="BB269" s="82"/>
      <c r="BC269" s="82"/>
      <c r="BD269" s="82"/>
      <c r="BE269" s="82"/>
      <c r="BF269" s="82"/>
      <c r="BG269" s="82"/>
      <c r="BH269" s="82"/>
      <c r="BI269" s="82"/>
      <c r="BJ269" s="82"/>
    </row>
    <row r="270">
      <c r="AI270" s="82"/>
      <c r="AJ270" s="82"/>
      <c r="AK270" s="82"/>
      <c r="AL270" s="82"/>
      <c r="AM270" s="82"/>
      <c r="AN270" s="82"/>
      <c r="AO270" s="82"/>
      <c r="AP270" s="82"/>
      <c r="AQ270" s="82"/>
      <c r="AR270" s="82"/>
      <c r="AS270" s="82"/>
      <c r="AT270" s="82"/>
      <c r="AU270" s="82"/>
      <c r="AV270" s="82"/>
      <c r="AW270" s="82"/>
      <c r="AX270" s="82"/>
      <c r="AY270" s="82"/>
      <c r="AZ270" s="82"/>
      <c r="BA270" s="82"/>
      <c r="BB270" s="82"/>
      <c r="BC270" s="82"/>
      <c r="BD270" s="82"/>
      <c r="BE270" s="82"/>
      <c r="BF270" s="82"/>
      <c r="BG270" s="82"/>
      <c r="BH270" s="82"/>
      <c r="BI270" s="82"/>
      <c r="BJ270" s="82"/>
    </row>
    <row r="271">
      <c r="AI271" s="82"/>
      <c r="AJ271" s="82"/>
      <c r="AK271" s="82"/>
      <c r="AL271" s="82"/>
      <c r="AM271" s="82"/>
      <c r="AN271" s="82"/>
      <c r="AO271" s="82"/>
      <c r="AP271" s="82"/>
      <c r="AQ271" s="82"/>
      <c r="AR271" s="82"/>
      <c r="AS271" s="82"/>
      <c r="AT271" s="82"/>
      <c r="AU271" s="82"/>
      <c r="AV271" s="82"/>
      <c r="AW271" s="82"/>
      <c r="AX271" s="82"/>
      <c r="AY271" s="82"/>
      <c r="AZ271" s="82"/>
      <c r="BA271" s="82"/>
      <c r="BB271" s="82"/>
      <c r="BC271" s="82"/>
      <c r="BD271" s="82"/>
      <c r="BE271" s="82"/>
      <c r="BF271" s="82"/>
      <c r="BG271" s="82"/>
      <c r="BH271" s="82"/>
      <c r="BI271" s="82"/>
      <c r="BJ271" s="82"/>
    </row>
    <row r="272">
      <c r="AI272" s="82"/>
      <c r="AJ272" s="82"/>
      <c r="AK272" s="82"/>
      <c r="AL272" s="82"/>
      <c r="AM272" s="82"/>
      <c r="AN272" s="82"/>
      <c r="AO272" s="82"/>
      <c r="AP272" s="82"/>
      <c r="AQ272" s="82"/>
      <c r="AR272" s="82"/>
      <c r="AS272" s="82"/>
      <c r="AT272" s="82"/>
      <c r="AU272" s="82"/>
      <c r="AV272" s="82"/>
      <c r="AW272" s="82"/>
      <c r="AX272" s="82"/>
      <c r="AY272" s="82"/>
      <c r="AZ272" s="82"/>
      <c r="BA272" s="82"/>
      <c r="BB272" s="82"/>
      <c r="BC272" s="82"/>
      <c r="BD272" s="82"/>
      <c r="BE272" s="82"/>
      <c r="BF272" s="82"/>
      <c r="BG272" s="82"/>
      <c r="BH272" s="82"/>
      <c r="BI272" s="82"/>
      <c r="BJ272" s="82"/>
    </row>
    <row r="273">
      <c r="AI273" s="82"/>
      <c r="AJ273" s="82"/>
      <c r="AK273" s="82"/>
      <c r="AL273" s="82"/>
      <c r="AM273" s="82"/>
      <c r="AN273" s="82"/>
      <c r="AO273" s="82"/>
      <c r="AP273" s="82"/>
      <c r="AQ273" s="82"/>
      <c r="AR273" s="82"/>
      <c r="AS273" s="82"/>
      <c r="AT273" s="82"/>
      <c r="AU273" s="82"/>
      <c r="AV273" s="82"/>
      <c r="AW273" s="82"/>
      <c r="AX273" s="82"/>
      <c r="AY273" s="82"/>
      <c r="AZ273" s="82"/>
      <c r="BA273" s="82"/>
      <c r="BB273" s="82"/>
      <c r="BC273" s="82"/>
      <c r="BD273" s="82"/>
      <c r="BE273" s="82"/>
      <c r="BF273" s="82"/>
      <c r="BG273" s="82"/>
      <c r="BH273" s="82"/>
      <c r="BI273" s="82"/>
      <c r="BJ273" s="82"/>
    </row>
    <row r="274">
      <c r="AI274" s="82"/>
      <c r="AJ274" s="82"/>
      <c r="AK274" s="82"/>
      <c r="AL274" s="82"/>
      <c r="AM274" s="82"/>
      <c r="AN274" s="82"/>
      <c r="AO274" s="82"/>
      <c r="AP274" s="82"/>
      <c r="AQ274" s="82"/>
      <c r="AR274" s="82"/>
      <c r="AS274" s="82"/>
      <c r="AT274" s="82"/>
      <c r="AU274" s="82"/>
      <c r="AV274" s="82"/>
      <c r="AW274" s="82"/>
      <c r="AX274" s="82"/>
      <c r="AY274" s="82"/>
      <c r="AZ274" s="82"/>
      <c r="BA274" s="82"/>
      <c r="BB274" s="82"/>
      <c r="BC274" s="82"/>
      <c r="BD274" s="82"/>
      <c r="BE274" s="82"/>
      <c r="BF274" s="82"/>
      <c r="BG274" s="82"/>
      <c r="BH274" s="82"/>
      <c r="BI274" s="82"/>
      <c r="BJ274" s="82"/>
    </row>
    <row r="275">
      <c r="AI275" s="82"/>
      <c r="AJ275" s="82"/>
      <c r="AK275" s="82"/>
      <c r="AL275" s="82"/>
      <c r="AM275" s="82"/>
      <c r="AN275" s="82"/>
      <c r="AO275" s="82"/>
      <c r="AP275" s="82"/>
      <c r="AQ275" s="82"/>
      <c r="AR275" s="82"/>
      <c r="AS275" s="82"/>
      <c r="AT275" s="82"/>
      <c r="AU275" s="82"/>
      <c r="AV275" s="82"/>
      <c r="AW275" s="82"/>
      <c r="AX275" s="82"/>
      <c r="AY275" s="82"/>
      <c r="AZ275" s="82"/>
      <c r="BA275" s="82"/>
      <c r="BB275" s="82"/>
      <c r="BC275" s="82"/>
      <c r="BD275" s="82"/>
      <c r="BE275" s="82"/>
      <c r="BF275" s="82"/>
      <c r="BG275" s="82"/>
      <c r="BH275" s="82"/>
      <c r="BI275" s="82"/>
      <c r="BJ275" s="82"/>
    </row>
    <row r="276">
      <c r="AI276" s="82"/>
      <c r="AJ276" s="82"/>
      <c r="AK276" s="82"/>
      <c r="AL276" s="82"/>
      <c r="AM276" s="82"/>
      <c r="AN276" s="82"/>
      <c r="AO276" s="82"/>
      <c r="AP276" s="82"/>
      <c r="AQ276" s="82"/>
      <c r="AR276" s="82"/>
      <c r="AS276" s="82"/>
      <c r="AT276" s="82"/>
      <c r="AU276" s="82"/>
      <c r="AV276" s="82"/>
      <c r="AW276" s="82"/>
      <c r="AX276" s="82"/>
      <c r="AY276" s="82"/>
      <c r="AZ276" s="82"/>
      <c r="BA276" s="82"/>
      <c r="BB276" s="82"/>
      <c r="BC276" s="82"/>
      <c r="BD276" s="82"/>
      <c r="BE276" s="82"/>
      <c r="BF276" s="82"/>
      <c r="BG276" s="82"/>
      <c r="BH276" s="82"/>
      <c r="BI276" s="82"/>
      <c r="BJ276" s="82"/>
    </row>
    <row r="277">
      <c r="AI277" s="82"/>
      <c r="AJ277" s="82"/>
      <c r="AK277" s="82"/>
      <c r="AL277" s="82"/>
      <c r="AM277" s="82"/>
      <c r="AN277" s="82"/>
      <c r="AO277" s="82"/>
      <c r="AP277" s="82"/>
      <c r="AQ277" s="82"/>
      <c r="AR277" s="82"/>
      <c r="AS277" s="82"/>
      <c r="AT277" s="82"/>
      <c r="AU277" s="82"/>
      <c r="AV277" s="82"/>
      <c r="AW277" s="82"/>
      <c r="AX277" s="82"/>
      <c r="AY277" s="82"/>
      <c r="AZ277" s="82"/>
      <c r="BA277" s="82"/>
      <c r="BB277" s="82"/>
      <c r="BC277" s="82"/>
      <c r="BD277" s="82"/>
      <c r="BE277" s="82"/>
      <c r="BF277" s="82"/>
      <c r="BG277" s="82"/>
      <c r="BH277" s="82"/>
      <c r="BI277" s="82"/>
      <c r="BJ277" s="82"/>
    </row>
    <row r="278">
      <c r="AI278" s="82"/>
      <c r="AJ278" s="82"/>
      <c r="AK278" s="82"/>
      <c r="AL278" s="82"/>
      <c r="AM278" s="82"/>
      <c r="AN278" s="82"/>
      <c r="AO278" s="82"/>
      <c r="AP278" s="82"/>
      <c r="AQ278" s="82"/>
      <c r="AR278" s="82"/>
      <c r="AS278" s="82"/>
      <c r="AT278" s="82"/>
      <c r="AU278" s="82"/>
      <c r="AV278" s="82"/>
      <c r="AW278" s="82"/>
      <c r="AX278" s="82"/>
      <c r="AY278" s="82"/>
      <c r="AZ278" s="82"/>
      <c r="BA278" s="82"/>
      <c r="BB278" s="82"/>
      <c r="BC278" s="82"/>
      <c r="BD278" s="82"/>
      <c r="BE278" s="82"/>
      <c r="BF278" s="82"/>
      <c r="BG278" s="82"/>
      <c r="BH278" s="82"/>
      <c r="BI278" s="82"/>
      <c r="BJ278" s="82"/>
    </row>
    <row r="279">
      <c r="AI279" s="82"/>
      <c r="AJ279" s="82"/>
      <c r="AK279" s="82"/>
      <c r="AL279" s="82"/>
      <c r="AM279" s="82"/>
      <c r="AN279" s="82"/>
      <c r="AO279" s="82"/>
      <c r="AP279" s="82"/>
      <c r="AQ279" s="82"/>
      <c r="AR279" s="82"/>
      <c r="AS279" s="82"/>
      <c r="AT279" s="82"/>
      <c r="AU279" s="82"/>
      <c r="AV279" s="82"/>
      <c r="AW279" s="82"/>
      <c r="AX279" s="82"/>
      <c r="AY279" s="82"/>
      <c r="AZ279" s="82"/>
      <c r="BA279" s="82"/>
      <c r="BB279" s="82"/>
      <c r="BC279" s="82"/>
      <c r="BD279" s="82"/>
      <c r="BE279" s="82"/>
      <c r="BF279" s="82"/>
      <c r="BG279" s="82"/>
      <c r="BH279" s="82"/>
      <c r="BI279" s="82"/>
      <c r="BJ279" s="82"/>
    </row>
    <row r="280">
      <c r="AI280" s="82"/>
      <c r="AJ280" s="82"/>
      <c r="AK280" s="82"/>
      <c r="AL280" s="82"/>
      <c r="AM280" s="82"/>
      <c r="AN280" s="82"/>
      <c r="AO280" s="82"/>
      <c r="AP280" s="82"/>
      <c r="AQ280" s="82"/>
      <c r="AR280" s="82"/>
      <c r="AS280" s="82"/>
      <c r="AT280" s="82"/>
      <c r="AU280" s="82"/>
      <c r="AV280" s="82"/>
      <c r="AW280" s="82"/>
      <c r="AX280" s="82"/>
      <c r="AY280" s="82"/>
      <c r="AZ280" s="82"/>
      <c r="BA280" s="82"/>
      <c r="BB280" s="82"/>
      <c r="BC280" s="82"/>
      <c r="BD280" s="82"/>
      <c r="BE280" s="82"/>
      <c r="BF280" s="82"/>
      <c r="BG280" s="82"/>
      <c r="BH280" s="82"/>
      <c r="BI280" s="82"/>
      <c r="BJ280" s="82"/>
    </row>
    <row r="281">
      <c r="AI281" s="82"/>
      <c r="AJ281" s="82"/>
      <c r="AK281" s="82"/>
      <c r="AL281" s="82"/>
      <c r="AM281" s="82"/>
      <c r="AN281" s="82"/>
      <c r="AO281" s="82"/>
      <c r="AP281" s="82"/>
      <c r="AQ281" s="82"/>
      <c r="AR281" s="82"/>
      <c r="AS281" s="82"/>
      <c r="AT281" s="82"/>
      <c r="AU281" s="82"/>
      <c r="AV281" s="82"/>
      <c r="AW281" s="82"/>
      <c r="AX281" s="82"/>
      <c r="AY281" s="82"/>
      <c r="AZ281" s="82"/>
      <c r="BA281" s="82"/>
      <c r="BB281" s="82"/>
      <c r="BC281" s="82"/>
      <c r="BD281" s="82"/>
      <c r="BE281" s="82"/>
      <c r="BF281" s="82"/>
      <c r="BG281" s="82"/>
      <c r="BH281" s="82"/>
      <c r="BI281" s="82"/>
      <c r="BJ281" s="82"/>
    </row>
    <row r="282">
      <c r="AI282" s="82"/>
      <c r="AJ282" s="82"/>
      <c r="AK282" s="82"/>
      <c r="AL282" s="82"/>
      <c r="AM282" s="82"/>
      <c r="AN282" s="82"/>
      <c r="AO282" s="82"/>
      <c r="AP282" s="82"/>
      <c r="AQ282" s="82"/>
      <c r="AR282" s="82"/>
      <c r="AS282" s="82"/>
      <c r="AT282" s="82"/>
      <c r="AU282" s="82"/>
      <c r="AV282" s="82"/>
      <c r="AW282" s="82"/>
      <c r="AX282" s="82"/>
      <c r="AY282" s="82"/>
      <c r="AZ282" s="82"/>
      <c r="BA282" s="82"/>
      <c r="BB282" s="82"/>
      <c r="BC282" s="82"/>
      <c r="BD282" s="82"/>
      <c r="BE282" s="82"/>
      <c r="BF282" s="82"/>
      <c r="BG282" s="82"/>
      <c r="BH282" s="82"/>
      <c r="BI282" s="82"/>
      <c r="BJ282" s="82"/>
    </row>
    <row r="283">
      <c r="AI283" s="82"/>
      <c r="AJ283" s="82"/>
      <c r="AK283" s="82"/>
      <c r="AL283" s="82"/>
      <c r="AM283" s="82"/>
      <c r="AN283" s="82"/>
      <c r="AO283" s="82"/>
      <c r="AP283" s="82"/>
      <c r="AQ283" s="82"/>
      <c r="AR283" s="82"/>
      <c r="AS283" s="82"/>
      <c r="AT283" s="82"/>
      <c r="AU283" s="82"/>
      <c r="AV283" s="82"/>
      <c r="AW283" s="82"/>
      <c r="AX283" s="82"/>
      <c r="AY283" s="82"/>
      <c r="AZ283" s="82"/>
      <c r="BA283" s="82"/>
      <c r="BB283" s="82"/>
      <c r="BC283" s="82"/>
      <c r="BD283" s="82"/>
      <c r="BE283" s="82"/>
      <c r="BF283" s="82"/>
      <c r="BG283" s="82"/>
      <c r="BH283" s="82"/>
      <c r="BI283" s="82"/>
      <c r="BJ283" s="82"/>
    </row>
    <row r="284">
      <c r="AI284" s="82"/>
      <c r="AJ284" s="82"/>
      <c r="AK284" s="82"/>
      <c r="AL284" s="82"/>
      <c r="AM284" s="82"/>
      <c r="AN284" s="82"/>
      <c r="AO284" s="82"/>
      <c r="AP284" s="82"/>
      <c r="AQ284" s="82"/>
      <c r="AR284" s="82"/>
      <c r="AS284" s="82"/>
      <c r="AT284" s="82"/>
      <c r="AU284" s="82"/>
      <c r="AV284" s="82"/>
      <c r="AW284" s="82"/>
      <c r="AX284" s="82"/>
      <c r="AY284" s="82"/>
      <c r="AZ284" s="82"/>
      <c r="BA284" s="82"/>
      <c r="BB284" s="82"/>
      <c r="BC284" s="82"/>
      <c r="BD284" s="82"/>
      <c r="BE284" s="82"/>
      <c r="BF284" s="82"/>
      <c r="BG284" s="82"/>
      <c r="BH284" s="82"/>
      <c r="BI284" s="82"/>
      <c r="BJ284" s="82"/>
    </row>
    <row r="285">
      <c r="AI285" s="82"/>
      <c r="AJ285" s="82"/>
      <c r="AK285" s="82"/>
      <c r="AL285" s="82"/>
      <c r="AM285" s="82"/>
      <c r="AN285" s="82"/>
      <c r="AO285" s="82"/>
      <c r="AP285" s="82"/>
      <c r="AQ285" s="82"/>
      <c r="AR285" s="82"/>
      <c r="AS285" s="82"/>
      <c r="AT285" s="82"/>
      <c r="AU285" s="82"/>
      <c r="AV285" s="82"/>
      <c r="AW285" s="82"/>
      <c r="AX285" s="82"/>
      <c r="AY285" s="82"/>
      <c r="AZ285" s="82"/>
      <c r="BA285" s="82"/>
      <c r="BB285" s="82"/>
      <c r="BC285" s="82"/>
      <c r="BD285" s="82"/>
      <c r="BE285" s="82"/>
      <c r="BF285" s="82"/>
      <c r="BG285" s="82"/>
      <c r="BH285" s="82"/>
      <c r="BI285" s="82"/>
      <c r="BJ285" s="82"/>
    </row>
    <row r="286">
      <c r="AI286" s="82"/>
      <c r="AJ286" s="82"/>
      <c r="AK286" s="82"/>
      <c r="AL286" s="82"/>
      <c r="AM286" s="82"/>
      <c r="AN286" s="82"/>
      <c r="AO286" s="82"/>
      <c r="AP286" s="82"/>
      <c r="AQ286" s="82"/>
      <c r="AR286" s="82"/>
      <c r="AS286" s="82"/>
      <c r="AT286" s="82"/>
      <c r="AU286" s="82"/>
      <c r="AV286" s="82"/>
      <c r="AW286" s="82"/>
      <c r="AX286" s="82"/>
      <c r="AY286" s="82"/>
      <c r="AZ286" s="82"/>
      <c r="BA286" s="82"/>
      <c r="BB286" s="82"/>
      <c r="BC286" s="82"/>
      <c r="BD286" s="82"/>
      <c r="BE286" s="82"/>
      <c r="BF286" s="82"/>
      <c r="BG286" s="82"/>
      <c r="BH286" s="82"/>
      <c r="BI286" s="82"/>
      <c r="BJ286" s="82"/>
    </row>
    <row r="287">
      <c r="AI287" s="82"/>
      <c r="AJ287" s="82"/>
      <c r="AK287" s="82"/>
      <c r="AL287" s="82"/>
      <c r="AM287" s="82"/>
      <c r="AN287" s="82"/>
      <c r="AO287" s="82"/>
      <c r="AP287" s="82"/>
      <c r="AQ287" s="82"/>
      <c r="AR287" s="82"/>
      <c r="AS287" s="82"/>
      <c r="AT287" s="82"/>
      <c r="AU287" s="82"/>
      <c r="AV287" s="82"/>
      <c r="AW287" s="82"/>
      <c r="AX287" s="82"/>
      <c r="AY287" s="82"/>
      <c r="AZ287" s="82"/>
      <c r="BA287" s="82"/>
      <c r="BB287" s="82"/>
      <c r="BC287" s="82"/>
      <c r="BD287" s="82"/>
      <c r="BE287" s="82"/>
      <c r="BF287" s="82"/>
      <c r="BG287" s="82"/>
      <c r="BH287" s="82"/>
      <c r="BI287" s="82"/>
      <c r="BJ287" s="82"/>
    </row>
    <row r="288">
      <c r="AI288" s="82"/>
      <c r="AJ288" s="82"/>
      <c r="AK288" s="82"/>
      <c r="AL288" s="82"/>
      <c r="AM288" s="82"/>
      <c r="AN288" s="82"/>
      <c r="AO288" s="82"/>
      <c r="AP288" s="82"/>
      <c r="AQ288" s="82"/>
      <c r="AR288" s="82"/>
      <c r="AS288" s="82"/>
      <c r="AT288" s="82"/>
      <c r="AU288" s="82"/>
      <c r="AV288" s="82"/>
      <c r="AW288" s="82"/>
      <c r="AX288" s="82"/>
      <c r="AY288" s="82"/>
      <c r="AZ288" s="82"/>
      <c r="BA288" s="82"/>
      <c r="BB288" s="82"/>
      <c r="BC288" s="82"/>
      <c r="BD288" s="82"/>
      <c r="BE288" s="82"/>
      <c r="BF288" s="82"/>
      <c r="BG288" s="82"/>
      <c r="BH288" s="82"/>
      <c r="BI288" s="82"/>
      <c r="BJ288" s="82"/>
    </row>
    <row r="289">
      <c r="AI289" s="82"/>
      <c r="AJ289" s="82"/>
      <c r="AK289" s="82"/>
      <c r="AL289" s="82"/>
      <c r="AM289" s="82"/>
      <c r="AN289" s="82"/>
      <c r="AO289" s="82"/>
      <c r="AP289" s="82"/>
      <c r="AQ289" s="82"/>
      <c r="AR289" s="82"/>
      <c r="AS289" s="82"/>
      <c r="AT289" s="82"/>
      <c r="AU289" s="82"/>
      <c r="AV289" s="82"/>
      <c r="AW289" s="82"/>
      <c r="AX289" s="82"/>
      <c r="AY289" s="82"/>
      <c r="AZ289" s="82"/>
      <c r="BA289" s="82"/>
      <c r="BB289" s="82"/>
      <c r="BC289" s="82"/>
      <c r="BD289" s="82"/>
      <c r="BE289" s="82"/>
      <c r="BF289" s="82"/>
      <c r="BG289" s="82"/>
      <c r="BH289" s="82"/>
      <c r="BI289" s="82"/>
      <c r="BJ289" s="82"/>
    </row>
    <row r="290">
      <c r="AI290" s="82"/>
      <c r="AJ290" s="82"/>
      <c r="AK290" s="82"/>
      <c r="AL290" s="82"/>
      <c r="AM290" s="82"/>
      <c r="AN290" s="82"/>
      <c r="AO290" s="82"/>
      <c r="AP290" s="82"/>
      <c r="AQ290" s="82"/>
      <c r="AR290" s="82"/>
      <c r="AS290" s="82"/>
      <c r="AT290" s="82"/>
      <c r="AU290" s="82"/>
      <c r="AV290" s="82"/>
      <c r="AW290" s="82"/>
      <c r="AX290" s="82"/>
      <c r="AY290" s="82"/>
      <c r="AZ290" s="82"/>
      <c r="BA290" s="82"/>
      <c r="BB290" s="82"/>
      <c r="BC290" s="82"/>
      <c r="BD290" s="82"/>
      <c r="BE290" s="82"/>
      <c r="BF290" s="82"/>
      <c r="BG290" s="82"/>
      <c r="BH290" s="82"/>
      <c r="BI290" s="82"/>
      <c r="BJ290" s="82"/>
    </row>
    <row r="291">
      <c r="AI291" s="82"/>
      <c r="AJ291" s="82"/>
      <c r="AK291" s="82"/>
      <c r="AL291" s="82"/>
      <c r="AM291" s="82"/>
      <c r="AN291" s="82"/>
      <c r="AO291" s="82"/>
      <c r="AP291" s="82"/>
      <c r="AQ291" s="82"/>
      <c r="AR291" s="82"/>
      <c r="AS291" s="82"/>
      <c r="AT291" s="82"/>
      <c r="AU291" s="82"/>
      <c r="AV291" s="82"/>
      <c r="AW291" s="82"/>
      <c r="AX291" s="82"/>
      <c r="AY291" s="82"/>
      <c r="AZ291" s="82"/>
      <c r="BA291" s="82"/>
      <c r="BB291" s="82"/>
      <c r="BC291" s="82"/>
      <c r="BD291" s="82"/>
      <c r="BE291" s="82"/>
      <c r="BF291" s="82"/>
      <c r="BG291" s="82"/>
      <c r="BH291" s="82"/>
      <c r="BI291" s="82"/>
      <c r="BJ291" s="82"/>
    </row>
    <row r="292">
      <c r="AI292" s="82"/>
      <c r="AJ292" s="82"/>
      <c r="AK292" s="82"/>
      <c r="AL292" s="82"/>
      <c r="AM292" s="82"/>
      <c r="AN292" s="82"/>
      <c r="AO292" s="82"/>
      <c r="AP292" s="82"/>
      <c r="AQ292" s="82"/>
      <c r="AR292" s="82"/>
      <c r="AS292" s="82"/>
      <c r="AT292" s="82"/>
      <c r="AU292" s="82"/>
      <c r="AV292" s="82"/>
      <c r="AW292" s="82"/>
      <c r="AX292" s="82"/>
      <c r="AY292" s="82"/>
      <c r="AZ292" s="82"/>
      <c r="BA292" s="82"/>
      <c r="BB292" s="82"/>
      <c r="BC292" s="82"/>
      <c r="BD292" s="82"/>
      <c r="BE292" s="82"/>
      <c r="BF292" s="82"/>
      <c r="BG292" s="82"/>
      <c r="BH292" s="82"/>
      <c r="BI292" s="82"/>
      <c r="BJ292" s="82"/>
    </row>
    <row r="293">
      <c r="AI293" s="82"/>
      <c r="AJ293" s="82"/>
      <c r="AK293" s="82"/>
      <c r="AL293" s="82"/>
      <c r="AM293" s="82"/>
      <c r="AN293" s="82"/>
      <c r="AO293" s="82"/>
      <c r="AP293" s="82"/>
      <c r="AQ293" s="82"/>
      <c r="AR293" s="82"/>
      <c r="AS293" s="82"/>
      <c r="AT293" s="82"/>
      <c r="AU293" s="82"/>
      <c r="AV293" s="82"/>
      <c r="AW293" s="82"/>
      <c r="AX293" s="82"/>
      <c r="AY293" s="82"/>
      <c r="AZ293" s="82"/>
      <c r="BA293" s="82"/>
      <c r="BB293" s="82"/>
      <c r="BC293" s="82"/>
      <c r="BD293" s="82"/>
      <c r="BE293" s="82"/>
      <c r="BF293" s="82"/>
      <c r="BG293" s="82"/>
      <c r="BH293" s="82"/>
      <c r="BI293" s="82"/>
      <c r="BJ293" s="82"/>
    </row>
    <row r="294">
      <c r="AI294" s="82"/>
      <c r="AJ294" s="82"/>
      <c r="AK294" s="82"/>
      <c r="AL294" s="82"/>
      <c r="AM294" s="82"/>
      <c r="AN294" s="82"/>
      <c r="AO294" s="82"/>
      <c r="AP294" s="82"/>
      <c r="AQ294" s="82"/>
      <c r="AR294" s="82"/>
      <c r="AS294" s="82"/>
      <c r="AT294" s="82"/>
      <c r="AU294" s="82"/>
      <c r="AV294" s="82"/>
      <c r="AW294" s="82"/>
      <c r="AX294" s="82"/>
      <c r="AY294" s="82"/>
      <c r="AZ294" s="82"/>
      <c r="BA294" s="82"/>
      <c r="BB294" s="82"/>
      <c r="BC294" s="82"/>
      <c r="BD294" s="82"/>
      <c r="BE294" s="82"/>
      <c r="BF294" s="82"/>
      <c r="BG294" s="82"/>
      <c r="BH294" s="82"/>
      <c r="BI294" s="82"/>
      <c r="BJ294" s="82"/>
    </row>
    <row r="295">
      <c r="AI295" s="82"/>
      <c r="AJ295" s="82"/>
      <c r="AK295" s="82"/>
      <c r="AL295" s="82"/>
      <c r="AM295" s="82"/>
      <c r="AN295" s="82"/>
      <c r="AO295" s="82"/>
      <c r="AP295" s="82"/>
      <c r="AQ295" s="82"/>
      <c r="AR295" s="82"/>
      <c r="AS295" s="82"/>
      <c r="AT295" s="82"/>
      <c r="AU295" s="82"/>
      <c r="AV295" s="82"/>
      <c r="AW295" s="82"/>
      <c r="AX295" s="82"/>
      <c r="AY295" s="82"/>
      <c r="AZ295" s="82"/>
      <c r="BA295" s="82"/>
      <c r="BB295" s="82"/>
      <c r="BC295" s="82"/>
      <c r="BD295" s="82"/>
      <c r="BE295" s="82"/>
      <c r="BF295" s="82"/>
      <c r="BG295" s="82"/>
      <c r="BH295" s="82"/>
      <c r="BI295" s="82"/>
      <c r="BJ295" s="82"/>
    </row>
    <row r="296">
      <c r="AI296" s="82"/>
      <c r="AJ296" s="82"/>
      <c r="AK296" s="82"/>
      <c r="AL296" s="82"/>
      <c r="AM296" s="82"/>
      <c r="AN296" s="82"/>
      <c r="AO296" s="82"/>
      <c r="AP296" s="82"/>
      <c r="AQ296" s="82"/>
      <c r="AR296" s="82"/>
      <c r="AS296" s="82"/>
      <c r="AT296" s="82"/>
      <c r="AU296" s="82"/>
      <c r="AV296" s="82"/>
      <c r="AW296" s="82"/>
      <c r="AX296" s="82"/>
      <c r="AY296" s="82"/>
      <c r="AZ296" s="82"/>
      <c r="BA296" s="82"/>
      <c r="BB296" s="82"/>
      <c r="BC296" s="82"/>
      <c r="BD296" s="82"/>
      <c r="BE296" s="82"/>
      <c r="BF296" s="82"/>
      <c r="BG296" s="82"/>
      <c r="BH296" s="82"/>
      <c r="BI296" s="82"/>
      <c r="BJ296" s="82"/>
    </row>
    <row r="297">
      <c r="AI297" s="82"/>
      <c r="AJ297" s="82"/>
      <c r="AK297" s="82"/>
      <c r="AL297" s="82"/>
      <c r="AM297" s="82"/>
      <c r="AN297" s="82"/>
      <c r="AO297" s="82"/>
      <c r="AP297" s="82"/>
      <c r="AQ297" s="82"/>
      <c r="AR297" s="82"/>
      <c r="AS297" s="82"/>
      <c r="AT297" s="82"/>
      <c r="AU297" s="82"/>
      <c r="AV297" s="82"/>
      <c r="AW297" s="82"/>
      <c r="AX297" s="82"/>
      <c r="AY297" s="82"/>
      <c r="AZ297" s="82"/>
      <c r="BA297" s="82"/>
      <c r="BB297" s="82"/>
      <c r="BC297" s="82"/>
      <c r="BD297" s="82"/>
      <c r="BE297" s="82"/>
      <c r="BF297" s="82"/>
      <c r="BG297" s="82"/>
      <c r="BH297" s="82"/>
      <c r="BI297" s="82"/>
      <c r="BJ297" s="82"/>
    </row>
    <row r="298"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82"/>
      <c r="AY298" s="82"/>
      <c r="AZ298" s="82"/>
      <c r="BA298" s="82"/>
      <c r="BB298" s="82"/>
      <c r="BC298" s="82"/>
      <c r="BD298" s="82"/>
      <c r="BE298" s="82"/>
      <c r="BF298" s="82"/>
      <c r="BG298" s="82"/>
      <c r="BH298" s="82"/>
      <c r="BI298" s="82"/>
      <c r="BJ298" s="82"/>
    </row>
    <row r="299">
      <c r="AI299" s="82"/>
      <c r="AJ299" s="82"/>
      <c r="AK299" s="82"/>
      <c r="AL299" s="82"/>
      <c r="AM299" s="82"/>
      <c r="AN299" s="82"/>
      <c r="AO299" s="82"/>
      <c r="AP299" s="82"/>
      <c r="AQ299" s="82"/>
      <c r="AR299" s="82"/>
      <c r="AS299" s="82"/>
      <c r="AT299" s="82"/>
      <c r="AU299" s="82"/>
      <c r="AV299" s="82"/>
      <c r="AW299" s="82"/>
      <c r="AX299" s="82"/>
      <c r="AY299" s="82"/>
      <c r="AZ299" s="82"/>
      <c r="BA299" s="82"/>
      <c r="BB299" s="82"/>
      <c r="BC299" s="82"/>
      <c r="BD299" s="82"/>
      <c r="BE299" s="82"/>
      <c r="BF299" s="82"/>
      <c r="BG299" s="82"/>
      <c r="BH299" s="82"/>
      <c r="BI299" s="82"/>
      <c r="BJ299" s="82"/>
    </row>
    <row r="300">
      <c r="AI300" s="82"/>
      <c r="AJ300" s="82"/>
      <c r="AK300" s="82"/>
      <c r="AL300" s="82"/>
      <c r="AM300" s="82"/>
      <c r="AN300" s="82"/>
      <c r="AO300" s="82"/>
      <c r="AP300" s="82"/>
      <c r="AQ300" s="82"/>
      <c r="AR300" s="82"/>
      <c r="AS300" s="82"/>
      <c r="AT300" s="82"/>
      <c r="AU300" s="82"/>
      <c r="AV300" s="82"/>
      <c r="AW300" s="82"/>
      <c r="AX300" s="82"/>
      <c r="AY300" s="82"/>
      <c r="AZ300" s="82"/>
      <c r="BA300" s="82"/>
      <c r="BB300" s="82"/>
      <c r="BC300" s="82"/>
      <c r="BD300" s="82"/>
      <c r="BE300" s="82"/>
      <c r="BF300" s="82"/>
      <c r="BG300" s="82"/>
      <c r="BH300" s="82"/>
      <c r="BI300" s="82"/>
      <c r="BJ300" s="82"/>
    </row>
    <row r="301">
      <c r="AI301" s="82"/>
      <c r="AJ301" s="82"/>
      <c r="AK301" s="82"/>
      <c r="AL301" s="82"/>
      <c r="AM301" s="82"/>
      <c r="AN301" s="82"/>
      <c r="AO301" s="82"/>
      <c r="AP301" s="82"/>
      <c r="AQ301" s="82"/>
      <c r="AR301" s="82"/>
      <c r="AS301" s="82"/>
      <c r="AT301" s="82"/>
      <c r="AU301" s="82"/>
      <c r="AV301" s="82"/>
      <c r="AW301" s="82"/>
      <c r="AX301" s="82"/>
      <c r="AY301" s="82"/>
      <c r="AZ301" s="82"/>
      <c r="BA301" s="82"/>
      <c r="BB301" s="82"/>
      <c r="BC301" s="82"/>
      <c r="BD301" s="82"/>
      <c r="BE301" s="82"/>
      <c r="BF301" s="82"/>
      <c r="BG301" s="82"/>
      <c r="BH301" s="82"/>
      <c r="BI301" s="82"/>
      <c r="BJ301" s="82"/>
    </row>
    <row r="302">
      <c r="AI302" s="82"/>
      <c r="AJ302" s="82"/>
      <c r="AK302" s="82"/>
      <c r="AL302" s="82"/>
      <c r="AM302" s="82"/>
      <c r="AN302" s="82"/>
      <c r="AO302" s="82"/>
      <c r="AP302" s="82"/>
      <c r="AQ302" s="82"/>
      <c r="AR302" s="82"/>
      <c r="AS302" s="82"/>
      <c r="AT302" s="82"/>
      <c r="AU302" s="82"/>
      <c r="AV302" s="82"/>
      <c r="AW302" s="82"/>
      <c r="AX302" s="82"/>
      <c r="AY302" s="82"/>
      <c r="AZ302" s="82"/>
      <c r="BA302" s="82"/>
      <c r="BB302" s="82"/>
      <c r="BC302" s="82"/>
      <c r="BD302" s="82"/>
      <c r="BE302" s="82"/>
      <c r="BF302" s="82"/>
      <c r="BG302" s="82"/>
      <c r="BH302" s="82"/>
      <c r="BI302" s="82"/>
      <c r="BJ302" s="82"/>
    </row>
    <row r="303"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82"/>
      <c r="AZ303" s="82"/>
      <c r="BA303" s="82"/>
      <c r="BB303" s="82"/>
      <c r="BC303" s="82"/>
      <c r="BD303" s="82"/>
      <c r="BE303" s="82"/>
      <c r="BF303" s="82"/>
      <c r="BG303" s="82"/>
      <c r="BH303" s="82"/>
      <c r="BI303" s="82"/>
      <c r="BJ303" s="82"/>
    </row>
    <row r="304">
      <c r="AI304" s="82"/>
      <c r="AJ304" s="82"/>
      <c r="AK304" s="82"/>
      <c r="AL304" s="82"/>
      <c r="AM304" s="82"/>
      <c r="AN304" s="82"/>
      <c r="AO304" s="82"/>
      <c r="AP304" s="82"/>
      <c r="AQ304" s="82"/>
      <c r="AR304" s="82"/>
      <c r="AS304" s="82"/>
      <c r="AT304" s="82"/>
      <c r="AU304" s="82"/>
      <c r="AV304" s="82"/>
      <c r="AW304" s="82"/>
      <c r="AX304" s="82"/>
      <c r="AY304" s="82"/>
      <c r="AZ304" s="82"/>
      <c r="BA304" s="82"/>
      <c r="BB304" s="82"/>
      <c r="BC304" s="82"/>
      <c r="BD304" s="82"/>
      <c r="BE304" s="82"/>
      <c r="BF304" s="82"/>
      <c r="BG304" s="82"/>
      <c r="BH304" s="82"/>
      <c r="BI304" s="82"/>
      <c r="BJ304" s="82"/>
    </row>
    <row r="305">
      <c r="AI305" s="82"/>
      <c r="AJ305" s="82"/>
      <c r="AK305" s="82"/>
      <c r="AL305" s="82"/>
      <c r="AM305" s="82"/>
      <c r="AN305" s="82"/>
      <c r="AO305" s="82"/>
      <c r="AP305" s="82"/>
      <c r="AQ305" s="82"/>
      <c r="AR305" s="82"/>
      <c r="AS305" s="82"/>
      <c r="AT305" s="82"/>
      <c r="AU305" s="82"/>
      <c r="AV305" s="82"/>
      <c r="AW305" s="82"/>
      <c r="AX305" s="82"/>
      <c r="AY305" s="82"/>
      <c r="AZ305" s="82"/>
      <c r="BA305" s="82"/>
      <c r="BB305" s="82"/>
      <c r="BC305" s="82"/>
      <c r="BD305" s="82"/>
      <c r="BE305" s="82"/>
      <c r="BF305" s="82"/>
      <c r="BG305" s="82"/>
      <c r="BH305" s="82"/>
      <c r="BI305" s="82"/>
      <c r="BJ305" s="82"/>
    </row>
    <row r="306"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82"/>
      <c r="AY306" s="82"/>
      <c r="AZ306" s="82"/>
      <c r="BA306" s="82"/>
      <c r="BB306" s="82"/>
      <c r="BC306" s="82"/>
      <c r="BD306" s="82"/>
      <c r="BE306" s="82"/>
      <c r="BF306" s="82"/>
      <c r="BG306" s="82"/>
      <c r="BH306" s="82"/>
      <c r="BI306" s="82"/>
      <c r="BJ306" s="82"/>
    </row>
    <row r="307"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82"/>
      <c r="AY307" s="82"/>
      <c r="AZ307" s="82"/>
      <c r="BA307" s="82"/>
      <c r="BB307" s="82"/>
      <c r="BC307" s="82"/>
      <c r="BD307" s="82"/>
      <c r="BE307" s="82"/>
      <c r="BF307" s="82"/>
      <c r="BG307" s="82"/>
      <c r="BH307" s="82"/>
      <c r="BI307" s="82"/>
      <c r="BJ307" s="82"/>
    </row>
    <row r="308">
      <c r="AI308" s="82"/>
      <c r="AJ308" s="82"/>
      <c r="AK308" s="82"/>
      <c r="AL308" s="82"/>
      <c r="AM308" s="82"/>
      <c r="AN308" s="82"/>
      <c r="AO308" s="82"/>
      <c r="AP308" s="82"/>
      <c r="AQ308" s="82"/>
      <c r="AR308" s="82"/>
      <c r="AS308" s="82"/>
      <c r="AT308" s="82"/>
      <c r="AU308" s="82"/>
      <c r="AV308" s="82"/>
      <c r="AW308" s="82"/>
      <c r="AX308" s="82"/>
      <c r="AY308" s="82"/>
      <c r="AZ308" s="82"/>
      <c r="BA308" s="82"/>
      <c r="BB308" s="82"/>
      <c r="BC308" s="82"/>
      <c r="BD308" s="82"/>
      <c r="BE308" s="82"/>
      <c r="BF308" s="82"/>
      <c r="BG308" s="82"/>
      <c r="BH308" s="82"/>
      <c r="BI308" s="82"/>
      <c r="BJ308" s="82"/>
    </row>
    <row r="309">
      <c r="AI309" s="82"/>
      <c r="AJ309" s="82"/>
      <c r="AK309" s="82"/>
      <c r="AL309" s="82"/>
      <c r="AM309" s="82"/>
      <c r="AN309" s="82"/>
      <c r="AO309" s="82"/>
      <c r="AP309" s="82"/>
      <c r="AQ309" s="82"/>
      <c r="AR309" s="82"/>
      <c r="AS309" s="82"/>
      <c r="AT309" s="82"/>
      <c r="AU309" s="82"/>
      <c r="AV309" s="82"/>
      <c r="AW309" s="82"/>
      <c r="AX309" s="82"/>
      <c r="AY309" s="82"/>
      <c r="AZ309" s="82"/>
      <c r="BA309" s="82"/>
      <c r="BB309" s="82"/>
      <c r="BC309" s="82"/>
      <c r="BD309" s="82"/>
      <c r="BE309" s="82"/>
      <c r="BF309" s="82"/>
      <c r="BG309" s="82"/>
      <c r="BH309" s="82"/>
      <c r="BI309" s="82"/>
      <c r="BJ309" s="82"/>
    </row>
    <row r="310">
      <c r="AI310" s="82"/>
      <c r="AJ310" s="82"/>
      <c r="AK310" s="82"/>
      <c r="AL310" s="82"/>
      <c r="AM310" s="82"/>
      <c r="AN310" s="82"/>
      <c r="AO310" s="82"/>
      <c r="AP310" s="82"/>
      <c r="AQ310" s="82"/>
      <c r="AR310" s="82"/>
      <c r="AS310" s="82"/>
      <c r="AT310" s="82"/>
      <c r="AU310" s="82"/>
      <c r="AV310" s="82"/>
      <c r="AW310" s="82"/>
      <c r="AX310" s="82"/>
      <c r="AY310" s="82"/>
      <c r="AZ310" s="82"/>
      <c r="BA310" s="82"/>
      <c r="BB310" s="82"/>
      <c r="BC310" s="82"/>
      <c r="BD310" s="82"/>
      <c r="BE310" s="82"/>
      <c r="BF310" s="82"/>
      <c r="BG310" s="82"/>
      <c r="BH310" s="82"/>
      <c r="BI310" s="82"/>
      <c r="BJ310" s="82"/>
    </row>
    <row r="311">
      <c r="AI311" s="82"/>
      <c r="AJ311" s="82"/>
      <c r="AK311" s="82"/>
      <c r="AL311" s="82"/>
      <c r="AM311" s="82"/>
      <c r="AN311" s="82"/>
      <c r="AO311" s="82"/>
      <c r="AP311" s="82"/>
      <c r="AQ311" s="82"/>
      <c r="AR311" s="82"/>
      <c r="AS311" s="82"/>
      <c r="AT311" s="82"/>
      <c r="AU311" s="82"/>
      <c r="AV311" s="82"/>
      <c r="AW311" s="82"/>
      <c r="AX311" s="82"/>
      <c r="AY311" s="82"/>
      <c r="AZ311" s="82"/>
      <c r="BA311" s="82"/>
      <c r="BB311" s="82"/>
      <c r="BC311" s="82"/>
      <c r="BD311" s="82"/>
      <c r="BE311" s="82"/>
      <c r="BF311" s="82"/>
      <c r="BG311" s="82"/>
      <c r="BH311" s="82"/>
      <c r="BI311" s="82"/>
      <c r="BJ311" s="82"/>
    </row>
    <row r="312">
      <c r="AI312" s="82"/>
      <c r="AJ312" s="82"/>
      <c r="AK312" s="82"/>
      <c r="AL312" s="82"/>
      <c r="AM312" s="82"/>
      <c r="AN312" s="82"/>
      <c r="AO312" s="82"/>
      <c r="AP312" s="82"/>
      <c r="AQ312" s="82"/>
      <c r="AR312" s="82"/>
      <c r="AS312" s="82"/>
      <c r="AT312" s="82"/>
      <c r="AU312" s="82"/>
      <c r="AV312" s="82"/>
      <c r="AW312" s="82"/>
      <c r="AX312" s="82"/>
      <c r="AY312" s="82"/>
      <c r="AZ312" s="82"/>
      <c r="BA312" s="82"/>
      <c r="BB312" s="82"/>
      <c r="BC312" s="82"/>
      <c r="BD312" s="82"/>
      <c r="BE312" s="82"/>
      <c r="BF312" s="82"/>
      <c r="BG312" s="82"/>
      <c r="BH312" s="82"/>
      <c r="BI312" s="82"/>
      <c r="BJ312" s="82"/>
    </row>
    <row r="313">
      <c r="AI313" s="82"/>
      <c r="AJ313" s="82"/>
      <c r="AK313" s="82"/>
      <c r="AL313" s="82"/>
      <c r="AM313" s="82"/>
      <c r="AN313" s="82"/>
      <c r="AO313" s="82"/>
      <c r="AP313" s="82"/>
      <c r="AQ313" s="82"/>
      <c r="AR313" s="82"/>
      <c r="AS313" s="82"/>
      <c r="AT313" s="82"/>
      <c r="AU313" s="82"/>
      <c r="AV313" s="82"/>
      <c r="AW313" s="82"/>
      <c r="AX313" s="82"/>
      <c r="AY313" s="82"/>
      <c r="AZ313" s="82"/>
      <c r="BA313" s="82"/>
      <c r="BB313" s="82"/>
      <c r="BC313" s="82"/>
      <c r="BD313" s="82"/>
      <c r="BE313" s="82"/>
      <c r="BF313" s="82"/>
      <c r="BG313" s="82"/>
      <c r="BH313" s="82"/>
      <c r="BI313" s="82"/>
      <c r="BJ313" s="82"/>
    </row>
    <row r="314">
      <c r="AI314" s="82"/>
      <c r="AJ314" s="82"/>
      <c r="AK314" s="82"/>
      <c r="AL314" s="82"/>
      <c r="AM314" s="82"/>
      <c r="AN314" s="82"/>
      <c r="AO314" s="82"/>
      <c r="AP314" s="82"/>
      <c r="AQ314" s="82"/>
      <c r="AR314" s="82"/>
      <c r="AS314" s="82"/>
      <c r="AT314" s="82"/>
      <c r="AU314" s="82"/>
      <c r="AV314" s="82"/>
      <c r="AW314" s="82"/>
      <c r="AX314" s="82"/>
      <c r="AY314" s="82"/>
      <c r="AZ314" s="82"/>
      <c r="BA314" s="82"/>
      <c r="BB314" s="82"/>
      <c r="BC314" s="82"/>
      <c r="BD314" s="82"/>
      <c r="BE314" s="82"/>
      <c r="BF314" s="82"/>
      <c r="BG314" s="82"/>
      <c r="BH314" s="82"/>
      <c r="BI314" s="82"/>
      <c r="BJ314" s="82"/>
    </row>
    <row r="315">
      <c r="AI315" s="82"/>
      <c r="AJ315" s="82"/>
      <c r="AK315" s="82"/>
      <c r="AL315" s="82"/>
      <c r="AM315" s="82"/>
      <c r="AN315" s="82"/>
      <c r="AO315" s="82"/>
      <c r="AP315" s="82"/>
      <c r="AQ315" s="82"/>
      <c r="AR315" s="82"/>
      <c r="AS315" s="82"/>
      <c r="AT315" s="82"/>
      <c r="AU315" s="82"/>
      <c r="AV315" s="82"/>
      <c r="AW315" s="82"/>
      <c r="AX315" s="82"/>
      <c r="AY315" s="82"/>
      <c r="AZ315" s="82"/>
      <c r="BA315" s="82"/>
      <c r="BB315" s="82"/>
      <c r="BC315" s="82"/>
      <c r="BD315" s="82"/>
      <c r="BE315" s="82"/>
      <c r="BF315" s="82"/>
      <c r="BG315" s="82"/>
      <c r="BH315" s="82"/>
      <c r="BI315" s="82"/>
      <c r="BJ315" s="82"/>
    </row>
    <row r="316">
      <c r="AI316" s="82"/>
      <c r="AJ316" s="82"/>
      <c r="AK316" s="82"/>
      <c r="AL316" s="82"/>
      <c r="AM316" s="82"/>
      <c r="AN316" s="82"/>
      <c r="AO316" s="82"/>
      <c r="AP316" s="82"/>
      <c r="AQ316" s="82"/>
      <c r="AR316" s="82"/>
      <c r="AS316" s="82"/>
      <c r="AT316" s="82"/>
      <c r="AU316" s="82"/>
      <c r="AV316" s="82"/>
      <c r="AW316" s="82"/>
      <c r="AX316" s="82"/>
      <c r="AY316" s="82"/>
      <c r="AZ316" s="82"/>
      <c r="BA316" s="82"/>
      <c r="BB316" s="82"/>
      <c r="BC316" s="82"/>
      <c r="BD316" s="82"/>
      <c r="BE316" s="82"/>
      <c r="BF316" s="82"/>
      <c r="BG316" s="82"/>
      <c r="BH316" s="82"/>
      <c r="BI316" s="82"/>
      <c r="BJ316" s="82"/>
    </row>
    <row r="317">
      <c r="AI317" s="82"/>
      <c r="AJ317" s="82"/>
      <c r="AK317" s="82"/>
      <c r="AL317" s="82"/>
      <c r="AM317" s="82"/>
      <c r="AN317" s="82"/>
      <c r="AO317" s="82"/>
      <c r="AP317" s="82"/>
      <c r="AQ317" s="82"/>
      <c r="AR317" s="82"/>
      <c r="AS317" s="82"/>
      <c r="AT317" s="82"/>
      <c r="AU317" s="82"/>
      <c r="AV317" s="82"/>
      <c r="AW317" s="82"/>
      <c r="AX317" s="82"/>
      <c r="AY317" s="82"/>
      <c r="AZ317" s="82"/>
      <c r="BA317" s="82"/>
      <c r="BB317" s="82"/>
      <c r="BC317" s="82"/>
      <c r="BD317" s="82"/>
      <c r="BE317" s="82"/>
      <c r="BF317" s="82"/>
      <c r="BG317" s="82"/>
      <c r="BH317" s="82"/>
      <c r="BI317" s="82"/>
      <c r="BJ317" s="82"/>
    </row>
    <row r="318">
      <c r="AI318" s="82"/>
      <c r="AJ318" s="82"/>
      <c r="AK318" s="82"/>
      <c r="AL318" s="82"/>
      <c r="AM318" s="82"/>
      <c r="AN318" s="82"/>
      <c r="AO318" s="82"/>
      <c r="AP318" s="82"/>
      <c r="AQ318" s="82"/>
      <c r="AR318" s="82"/>
      <c r="AS318" s="82"/>
      <c r="AT318" s="82"/>
      <c r="AU318" s="82"/>
      <c r="AV318" s="82"/>
      <c r="AW318" s="82"/>
      <c r="AX318" s="82"/>
      <c r="AY318" s="82"/>
      <c r="AZ318" s="82"/>
      <c r="BA318" s="82"/>
      <c r="BB318" s="82"/>
      <c r="BC318" s="82"/>
      <c r="BD318" s="82"/>
      <c r="BE318" s="82"/>
      <c r="BF318" s="82"/>
      <c r="BG318" s="82"/>
      <c r="BH318" s="82"/>
      <c r="BI318" s="82"/>
      <c r="BJ318" s="82"/>
    </row>
    <row r="319">
      <c r="AI319" s="82"/>
      <c r="AJ319" s="82"/>
      <c r="AK319" s="82"/>
      <c r="AL319" s="82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  <c r="AY319" s="82"/>
      <c r="AZ319" s="82"/>
      <c r="BA319" s="82"/>
      <c r="BB319" s="82"/>
      <c r="BC319" s="82"/>
      <c r="BD319" s="82"/>
      <c r="BE319" s="82"/>
      <c r="BF319" s="82"/>
      <c r="BG319" s="82"/>
      <c r="BH319" s="82"/>
      <c r="BI319" s="82"/>
      <c r="BJ319" s="82"/>
    </row>
    <row r="320">
      <c r="AI320" s="82"/>
      <c r="AJ320" s="82"/>
      <c r="AK320" s="82"/>
      <c r="AL320" s="82"/>
      <c r="AM320" s="82"/>
      <c r="AN320" s="82"/>
      <c r="AO320" s="82"/>
      <c r="AP320" s="82"/>
      <c r="AQ320" s="82"/>
      <c r="AR320" s="82"/>
      <c r="AS320" s="82"/>
      <c r="AT320" s="82"/>
      <c r="AU320" s="82"/>
      <c r="AV320" s="82"/>
      <c r="AW320" s="82"/>
      <c r="AX320" s="82"/>
      <c r="AY320" s="82"/>
      <c r="AZ320" s="82"/>
      <c r="BA320" s="82"/>
      <c r="BB320" s="82"/>
      <c r="BC320" s="82"/>
      <c r="BD320" s="82"/>
      <c r="BE320" s="82"/>
      <c r="BF320" s="82"/>
      <c r="BG320" s="82"/>
      <c r="BH320" s="82"/>
      <c r="BI320" s="82"/>
      <c r="BJ320" s="82"/>
    </row>
    <row r="321">
      <c r="AI321" s="82"/>
      <c r="AJ321" s="82"/>
      <c r="AK321" s="82"/>
      <c r="AL321" s="82"/>
      <c r="AM321" s="82"/>
      <c r="AN321" s="82"/>
      <c r="AO321" s="82"/>
      <c r="AP321" s="82"/>
      <c r="AQ321" s="82"/>
      <c r="AR321" s="82"/>
      <c r="AS321" s="82"/>
      <c r="AT321" s="82"/>
      <c r="AU321" s="82"/>
      <c r="AV321" s="82"/>
      <c r="AW321" s="82"/>
      <c r="AX321" s="82"/>
      <c r="AY321" s="82"/>
      <c r="AZ321" s="82"/>
      <c r="BA321" s="82"/>
      <c r="BB321" s="82"/>
      <c r="BC321" s="82"/>
      <c r="BD321" s="82"/>
      <c r="BE321" s="82"/>
      <c r="BF321" s="82"/>
      <c r="BG321" s="82"/>
      <c r="BH321" s="82"/>
      <c r="BI321" s="82"/>
      <c r="BJ321" s="82"/>
    </row>
    <row r="322">
      <c r="AI322" s="82"/>
      <c r="AJ322" s="82"/>
      <c r="AK322" s="82"/>
      <c r="AL322" s="82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  <c r="AY322" s="82"/>
      <c r="AZ322" s="82"/>
      <c r="BA322" s="82"/>
      <c r="BB322" s="82"/>
      <c r="BC322" s="82"/>
      <c r="BD322" s="82"/>
      <c r="BE322" s="82"/>
      <c r="BF322" s="82"/>
      <c r="BG322" s="82"/>
      <c r="BH322" s="82"/>
      <c r="BI322" s="82"/>
      <c r="BJ322" s="82"/>
    </row>
    <row r="323">
      <c r="AI323" s="82"/>
      <c r="AJ323" s="82"/>
      <c r="AK323" s="82"/>
      <c r="AL323" s="82"/>
      <c r="AM323" s="82"/>
      <c r="AN323" s="82"/>
      <c r="AO323" s="82"/>
      <c r="AP323" s="82"/>
      <c r="AQ323" s="82"/>
      <c r="AR323" s="82"/>
      <c r="AS323" s="82"/>
      <c r="AT323" s="82"/>
      <c r="AU323" s="82"/>
      <c r="AV323" s="82"/>
      <c r="AW323" s="82"/>
      <c r="AX323" s="82"/>
      <c r="AY323" s="82"/>
      <c r="AZ323" s="82"/>
      <c r="BA323" s="82"/>
      <c r="BB323" s="82"/>
      <c r="BC323" s="82"/>
      <c r="BD323" s="82"/>
      <c r="BE323" s="82"/>
      <c r="BF323" s="82"/>
      <c r="BG323" s="82"/>
      <c r="BH323" s="82"/>
      <c r="BI323" s="82"/>
      <c r="BJ323" s="82"/>
    </row>
    <row r="324">
      <c r="AI324" s="82"/>
      <c r="AJ324" s="82"/>
      <c r="AK324" s="82"/>
      <c r="AL324" s="82"/>
      <c r="AM324" s="82"/>
      <c r="AN324" s="82"/>
      <c r="AO324" s="82"/>
      <c r="AP324" s="82"/>
      <c r="AQ324" s="82"/>
      <c r="AR324" s="82"/>
      <c r="AS324" s="82"/>
      <c r="AT324" s="82"/>
      <c r="AU324" s="82"/>
      <c r="AV324" s="82"/>
      <c r="AW324" s="82"/>
      <c r="AX324" s="82"/>
      <c r="AY324" s="82"/>
      <c r="AZ324" s="82"/>
      <c r="BA324" s="82"/>
      <c r="BB324" s="82"/>
      <c r="BC324" s="82"/>
      <c r="BD324" s="82"/>
      <c r="BE324" s="82"/>
      <c r="BF324" s="82"/>
      <c r="BG324" s="82"/>
      <c r="BH324" s="82"/>
      <c r="BI324" s="82"/>
      <c r="BJ324" s="82"/>
    </row>
    <row r="325">
      <c r="AI325" s="82"/>
      <c r="AJ325" s="82"/>
      <c r="AK325" s="82"/>
      <c r="AL325" s="82"/>
      <c r="AM325" s="82"/>
      <c r="AN325" s="82"/>
      <c r="AO325" s="82"/>
      <c r="AP325" s="82"/>
      <c r="AQ325" s="82"/>
      <c r="AR325" s="82"/>
      <c r="AS325" s="82"/>
      <c r="AT325" s="82"/>
      <c r="AU325" s="82"/>
      <c r="AV325" s="82"/>
      <c r="AW325" s="82"/>
      <c r="AX325" s="82"/>
      <c r="AY325" s="82"/>
      <c r="AZ325" s="82"/>
      <c r="BA325" s="82"/>
      <c r="BB325" s="82"/>
      <c r="BC325" s="82"/>
      <c r="BD325" s="82"/>
      <c r="BE325" s="82"/>
      <c r="BF325" s="82"/>
      <c r="BG325" s="82"/>
      <c r="BH325" s="82"/>
      <c r="BI325" s="82"/>
      <c r="BJ325" s="82"/>
    </row>
    <row r="326">
      <c r="AI326" s="82"/>
      <c r="AJ326" s="82"/>
      <c r="AK326" s="82"/>
      <c r="AL326" s="82"/>
      <c r="AM326" s="82"/>
      <c r="AN326" s="82"/>
      <c r="AO326" s="82"/>
      <c r="AP326" s="82"/>
      <c r="AQ326" s="82"/>
      <c r="AR326" s="82"/>
      <c r="AS326" s="82"/>
      <c r="AT326" s="82"/>
      <c r="AU326" s="82"/>
      <c r="AV326" s="82"/>
      <c r="AW326" s="82"/>
      <c r="AX326" s="82"/>
      <c r="AY326" s="82"/>
      <c r="AZ326" s="82"/>
      <c r="BA326" s="82"/>
      <c r="BB326" s="82"/>
      <c r="BC326" s="82"/>
      <c r="BD326" s="82"/>
      <c r="BE326" s="82"/>
      <c r="BF326" s="82"/>
      <c r="BG326" s="82"/>
      <c r="BH326" s="82"/>
      <c r="BI326" s="82"/>
      <c r="BJ326" s="82"/>
    </row>
    <row r="327">
      <c r="AI327" s="82"/>
      <c r="AJ327" s="82"/>
      <c r="AK327" s="82"/>
      <c r="AL327" s="82"/>
      <c r="AM327" s="82"/>
      <c r="AN327" s="82"/>
      <c r="AO327" s="82"/>
      <c r="AP327" s="82"/>
      <c r="AQ327" s="82"/>
      <c r="AR327" s="82"/>
      <c r="AS327" s="82"/>
      <c r="AT327" s="82"/>
      <c r="AU327" s="82"/>
      <c r="AV327" s="82"/>
      <c r="AW327" s="82"/>
      <c r="AX327" s="82"/>
      <c r="AY327" s="82"/>
      <c r="AZ327" s="82"/>
      <c r="BA327" s="82"/>
      <c r="BB327" s="82"/>
      <c r="BC327" s="82"/>
      <c r="BD327" s="82"/>
      <c r="BE327" s="82"/>
      <c r="BF327" s="82"/>
      <c r="BG327" s="82"/>
      <c r="BH327" s="82"/>
      <c r="BI327" s="82"/>
      <c r="BJ327" s="82"/>
    </row>
    <row r="328">
      <c r="AI328" s="82"/>
      <c r="AJ328" s="82"/>
      <c r="AK328" s="82"/>
      <c r="AL328" s="82"/>
      <c r="AM328" s="82"/>
      <c r="AN328" s="82"/>
      <c r="AO328" s="82"/>
      <c r="AP328" s="82"/>
      <c r="AQ328" s="82"/>
      <c r="AR328" s="82"/>
      <c r="AS328" s="82"/>
      <c r="AT328" s="82"/>
      <c r="AU328" s="82"/>
      <c r="AV328" s="82"/>
      <c r="AW328" s="82"/>
      <c r="AX328" s="82"/>
      <c r="AY328" s="82"/>
      <c r="AZ328" s="82"/>
      <c r="BA328" s="82"/>
      <c r="BB328" s="82"/>
      <c r="BC328" s="82"/>
      <c r="BD328" s="82"/>
      <c r="BE328" s="82"/>
      <c r="BF328" s="82"/>
      <c r="BG328" s="82"/>
      <c r="BH328" s="82"/>
      <c r="BI328" s="82"/>
      <c r="BJ328" s="82"/>
    </row>
    <row r="329">
      <c r="AI329" s="82"/>
      <c r="AJ329" s="82"/>
      <c r="AK329" s="82"/>
      <c r="AL329" s="82"/>
      <c r="AM329" s="82"/>
      <c r="AN329" s="82"/>
      <c r="AO329" s="82"/>
      <c r="AP329" s="82"/>
      <c r="AQ329" s="82"/>
      <c r="AR329" s="82"/>
      <c r="AS329" s="82"/>
      <c r="AT329" s="82"/>
      <c r="AU329" s="82"/>
      <c r="AV329" s="82"/>
      <c r="AW329" s="82"/>
      <c r="AX329" s="82"/>
      <c r="AY329" s="82"/>
      <c r="AZ329" s="82"/>
      <c r="BA329" s="82"/>
      <c r="BB329" s="82"/>
      <c r="BC329" s="82"/>
      <c r="BD329" s="82"/>
      <c r="BE329" s="82"/>
      <c r="BF329" s="82"/>
      <c r="BG329" s="82"/>
      <c r="BH329" s="82"/>
      <c r="BI329" s="82"/>
      <c r="BJ329" s="82"/>
    </row>
    <row r="330">
      <c r="AI330" s="82"/>
      <c r="AJ330" s="82"/>
      <c r="AK330" s="82"/>
      <c r="AL330" s="82"/>
      <c r="AM330" s="82"/>
      <c r="AN330" s="82"/>
      <c r="AO330" s="82"/>
      <c r="AP330" s="82"/>
      <c r="AQ330" s="82"/>
      <c r="AR330" s="82"/>
      <c r="AS330" s="82"/>
      <c r="AT330" s="82"/>
      <c r="AU330" s="82"/>
      <c r="AV330" s="82"/>
      <c r="AW330" s="82"/>
      <c r="AX330" s="82"/>
      <c r="AY330" s="82"/>
      <c r="AZ330" s="82"/>
      <c r="BA330" s="82"/>
      <c r="BB330" s="82"/>
      <c r="BC330" s="82"/>
      <c r="BD330" s="82"/>
      <c r="BE330" s="82"/>
      <c r="BF330" s="82"/>
      <c r="BG330" s="82"/>
      <c r="BH330" s="82"/>
      <c r="BI330" s="82"/>
      <c r="BJ330" s="82"/>
    </row>
    <row r="331">
      <c r="AI331" s="82"/>
      <c r="AJ331" s="82"/>
      <c r="AK331" s="82"/>
      <c r="AL331" s="82"/>
      <c r="AM331" s="82"/>
      <c r="AN331" s="82"/>
      <c r="AO331" s="82"/>
      <c r="AP331" s="82"/>
      <c r="AQ331" s="82"/>
      <c r="AR331" s="82"/>
      <c r="AS331" s="82"/>
      <c r="AT331" s="82"/>
      <c r="AU331" s="82"/>
      <c r="AV331" s="82"/>
      <c r="AW331" s="82"/>
      <c r="AX331" s="82"/>
      <c r="AY331" s="82"/>
      <c r="AZ331" s="82"/>
      <c r="BA331" s="82"/>
      <c r="BB331" s="82"/>
      <c r="BC331" s="82"/>
      <c r="BD331" s="82"/>
      <c r="BE331" s="82"/>
      <c r="BF331" s="82"/>
      <c r="BG331" s="82"/>
      <c r="BH331" s="82"/>
      <c r="BI331" s="82"/>
      <c r="BJ331" s="82"/>
    </row>
    <row r="332">
      <c r="AI332" s="82"/>
      <c r="AJ332" s="82"/>
      <c r="AK332" s="82"/>
      <c r="AL332" s="82"/>
      <c r="AM332" s="82"/>
      <c r="AN332" s="82"/>
      <c r="AO332" s="82"/>
      <c r="AP332" s="82"/>
      <c r="AQ332" s="82"/>
      <c r="AR332" s="82"/>
      <c r="AS332" s="82"/>
      <c r="AT332" s="82"/>
      <c r="AU332" s="82"/>
      <c r="AV332" s="82"/>
      <c r="AW332" s="82"/>
      <c r="AX332" s="82"/>
      <c r="AY332" s="82"/>
      <c r="AZ332" s="82"/>
      <c r="BA332" s="82"/>
      <c r="BB332" s="82"/>
      <c r="BC332" s="82"/>
      <c r="BD332" s="82"/>
      <c r="BE332" s="82"/>
      <c r="BF332" s="82"/>
      <c r="BG332" s="82"/>
      <c r="BH332" s="82"/>
      <c r="BI332" s="82"/>
      <c r="BJ332" s="82"/>
    </row>
    <row r="333">
      <c r="AI333" s="82"/>
      <c r="AJ333" s="82"/>
      <c r="AK333" s="82"/>
      <c r="AL333" s="82"/>
      <c r="AM333" s="82"/>
      <c r="AN333" s="82"/>
      <c r="AO333" s="82"/>
      <c r="AP333" s="82"/>
      <c r="AQ333" s="82"/>
      <c r="AR333" s="82"/>
      <c r="AS333" s="82"/>
      <c r="AT333" s="82"/>
      <c r="AU333" s="82"/>
      <c r="AV333" s="82"/>
      <c r="AW333" s="82"/>
      <c r="AX333" s="82"/>
      <c r="AY333" s="82"/>
      <c r="AZ333" s="82"/>
      <c r="BA333" s="82"/>
      <c r="BB333" s="82"/>
      <c r="BC333" s="82"/>
      <c r="BD333" s="82"/>
      <c r="BE333" s="82"/>
      <c r="BF333" s="82"/>
      <c r="BG333" s="82"/>
      <c r="BH333" s="82"/>
      <c r="BI333" s="82"/>
      <c r="BJ333" s="82"/>
    </row>
    <row r="334">
      <c r="AI334" s="82"/>
      <c r="AJ334" s="82"/>
      <c r="AK334" s="82"/>
      <c r="AL334" s="82"/>
      <c r="AM334" s="82"/>
      <c r="AN334" s="82"/>
      <c r="AO334" s="82"/>
      <c r="AP334" s="82"/>
      <c r="AQ334" s="82"/>
      <c r="AR334" s="82"/>
      <c r="AS334" s="82"/>
      <c r="AT334" s="82"/>
      <c r="AU334" s="82"/>
      <c r="AV334" s="82"/>
      <c r="AW334" s="82"/>
      <c r="AX334" s="82"/>
      <c r="AY334" s="82"/>
      <c r="AZ334" s="82"/>
      <c r="BA334" s="82"/>
      <c r="BB334" s="82"/>
      <c r="BC334" s="82"/>
      <c r="BD334" s="82"/>
      <c r="BE334" s="82"/>
      <c r="BF334" s="82"/>
      <c r="BG334" s="82"/>
      <c r="BH334" s="82"/>
      <c r="BI334" s="82"/>
      <c r="BJ334" s="82"/>
    </row>
    <row r="335">
      <c r="AI335" s="82"/>
      <c r="AJ335" s="82"/>
      <c r="AK335" s="82"/>
      <c r="AL335" s="82"/>
      <c r="AM335" s="82"/>
      <c r="AN335" s="82"/>
      <c r="AO335" s="82"/>
      <c r="AP335" s="82"/>
      <c r="AQ335" s="82"/>
      <c r="AR335" s="82"/>
      <c r="AS335" s="82"/>
      <c r="AT335" s="82"/>
      <c r="AU335" s="82"/>
      <c r="AV335" s="82"/>
      <c r="AW335" s="82"/>
      <c r="AX335" s="82"/>
      <c r="AY335" s="82"/>
      <c r="AZ335" s="82"/>
      <c r="BA335" s="82"/>
      <c r="BB335" s="82"/>
      <c r="BC335" s="82"/>
      <c r="BD335" s="82"/>
      <c r="BE335" s="82"/>
      <c r="BF335" s="82"/>
      <c r="BG335" s="82"/>
      <c r="BH335" s="82"/>
      <c r="BI335" s="82"/>
      <c r="BJ335" s="82"/>
    </row>
    <row r="336">
      <c r="AI336" s="82"/>
      <c r="AJ336" s="82"/>
      <c r="AK336" s="82"/>
      <c r="AL336" s="82"/>
      <c r="AM336" s="82"/>
      <c r="AN336" s="82"/>
      <c r="AO336" s="82"/>
      <c r="AP336" s="82"/>
      <c r="AQ336" s="82"/>
      <c r="AR336" s="82"/>
      <c r="AS336" s="82"/>
      <c r="AT336" s="82"/>
      <c r="AU336" s="82"/>
      <c r="AV336" s="82"/>
      <c r="AW336" s="82"/>
      <c r="AX336" s="82"/>
      <c r="AY336" s="82"/>
      <c r="AZ336" s="82"/>
      <c r="BA336" s="82"/>
      <c r="BB336" s="82"/>
      <c r="BC336" s="82"/>
      <c r="BD336" s="82"/>
      <c r="BE336" s="82"/>
      <c r="BF336" s="82"/>
      <c r="BG336" s="82"/>
      <c r="BH336" s="82"/>
      <c r="BI336" s="82"/>
      <c r="BJ336" s="82"/>
    </row>
    <row r="337">
      <c r="AI337" s="82"/>
      <c r="AJ337" s="82"/>
      <c r="AK337" s="82"/>
      <c r="AL337" s="82"/>
      <c r="AM337" s="82"/>
      <c r="AN337" s="82"/>
      <c r="AO337" s="82"/>
      <c r="AP337" s="82"/>
      <c r="AQ337" s="82"/>
      <c r="AR337" s="82"/>
      <c r="AS337" s="82"/>
      <c r="AT337" s="82"/>
      <c r="AU337" s="82"/>
      <c r="AV337" s="82"/>
      <c r="AW337" s="82"/>
      <c r="AX337" s="82"/>
      <c r="AY337" s="82"/>
      <c r="AZ337" s="82"/>
      <c r="BA337" s="82"/>
      <c r="BB337" s="82"/>
      <c r="BC337" s="82"/>
      <c r="BD337" s="82"/>
      <c r="BE337" s="82"/>
      <c r="BF337" s="82"/>
      <c r="BG337" s="82"/>
      <c r="BH337" s="82"/>
      <c r="BI337" s="82"/>
      <c r="BJ337" s="82"/>
    </row>
    <row r="338">
      <c r="AI338" s="82"/>
      <c r="AJ338" s="82"/>
      <c r="AK338" s="82"/>
      <c r="AL338" s="82"/>
      <c r="AM338" s="82"/>
      <c r="AN338" s="82"/>
      <c r="AO338" s="82"/>
      <c r="AP338" s="82"/>
      <c r="AQ338" s="82"/>
      <c r="AR338" s="82"/>
      <c r="AS338" s="82"/>
      <c r="AT338" s="82"/>
      <c r="AU338" s="82"/>
      <c r="AV338" s="82"/>
      <c r="AW338" s="82"/>
      <c r="AX338" s="82"/>
      <c r="AY338" s="82"/>
      <c r="AZ338" s="82"/>
      <c r="BA338" s="82"/>
      <c r="BB338" s="82"/>
      <c r="BC338" s="82"/>
      <c r="BD338" s="82"/>
      <c r="BE338" s="82"/>
      <c r="BF338" s="82"/>
      <c r="BG338" s="82"/>
      <c r="BH338" s="82"/>
      <c r="BI338" s="82"/>
      <c r="BJ338" s="82"/>
    </row>
    <row r="339">
      <c r="AI339" s="82"/>
      <c r="AJ339" s="82"/>
      <c r="AK339" s="82"/>
      <c r="AL339" s="82"/>
      <c r="AM339" s="82"/>
      <c r="AN339" s="82"/>
      <c r="AO339" s="82"/>
      <c r="AP339" s="82"/>
      <c r="AQ339" s="82"/>
      <c r="AR339" s="82"/>
      <c r="AS339" s="82"/>
      <c r="AT339" s="82"/>
      <c r="AU339" s="82"/>
      <c r="AV339" s="82"/>
      <c r="AW339" s="82"/>
      <c r="AX339" s="82"/>
      <c r="AY339" s="82"/>
      <c r="AZ339" s="82"/>
      <c r="BA339" s="82"/>
      <c r="BB339" s="82"/>
      <c r="BC339" s="82"/>
      <c r="BD339" s="82"/>
      <c r="BE339" s="82"/>
      <c r="BF339" s="82"/>
      <c r="BG339" s="82"/>
      <c r="BH339" s="82"/>
      <c r="BI339" s="82"/>
      <c r="BJ339" s="82"/>
    </row>
    <row r="340">
      <c r="AI340" s="82"/>
      <c r="AJ340" s="82"/>
      <c r="AK340" s="82"/>
      <c r="AL340" s="82"/>
      <c r="AM340" s="82"/>
      <c r="AN340" s="82"/>
      <c r="AO340" s="82"/>
      <c r="AP340" s="82"/>
      <c r="AQ340" s="82"/>
      <c r="AR340" s="82"/>
      <c r="AS340" s="82"/>
      <c r="AT340" s="82"/>
      <c r="AU340" s="82"/>
      <c r="AV340" s="82"/>
      <c r="AW340" s="82"/>
      <c r="AX340" s="82"/>
      <c r="AY340" s="82"/>
      <c r="AZ340" s="82"/>
      <c r="BA340" s="82"/>
      <c r="BB340" s="82"/>
      <c r="BC340" s="82"/>
      <c r="BD340" s="82"/>
      <c r="BE340" s="82"/>
      <c r="BF340" s="82"/>
      <c r="BG340" s="82"/>
      <c r="BH340" s="82"/>
      <c r="BI340" s="82"/>
      <c r="BJ340" s="82"/>
    </row>
    <row r="341">
      <c r="AI341" s="82"/>
      <c r="AJ341" s="82"/>
      <c r="AK341" s="82"/>
      <c r="AL341" s="82"/>
      <c r="AM341" s="82"/>
      <c r="AN341" s="82"/>
      <c r="AO341" s="82"/>
      <c r="AP341" s="82"/>
      <c r="AQ341" s="82"/>
      <c r="AR341" s="82"/>
      <c r="AS341" s="82"/>
      <c r="AT341" s="82"/>
      <c r="AU341" s="82"/>
      <c r="AV341" s="82"/>
      <c r="AW341" s="82"/>
      <c r="AX341" s="82"/>
      <c r="AY341" s="82"/>
      <c r="AZ341" s="82"/>
      <c r="BA341" s="82"/>
      <c r="BB341" s="82"/>
      <c r="BC341" s="82"/>
      <c r="BD341" s="82"/>
      <c r="BE341" s="82"/>
      <c r="BF341" s="82"/>
      <c r="BG341" s="82"/>
      <c r="BH341" s="82"/>
      <c r="BI341" s="82"/>
      <c r="BJ341" s="82"/>
    </row>
    <row r="342">
      <c r="AI342" s="82"/>
      <c r="AJ342" s="82"/>
      <c r="AK342" s="82"/>
      <c r="AL342" s="82"/>
      <c r="AM342" s="82"/>
      <c r="AN342" s="82"/>
      <c r="AO342" s="82"/>
      <c r="AP342" s="82"/>
      <c r="AQ342" s="82"/>
      <c r="AR342" s="82"/>
      <c r="AS342" s="82"/>
      <c r="AT342" s="82"/>
      <c r="AU342" s="82"/>
      <c r="AV342" s="82"/>
      <c r="AW342" s="82"/>
      <c r="AX342" s="82"/>
      <c r="AY342" s="82"/>
      <c r="AZ342" s="82"/>
      <c r="BA342" s="82"/>
      <c r="BB342" s="82"/>
      <c r="BC342" s="82"/>
      <c r="BD342" s="82"/>
      <c r="BE342" s="82"/>
      <c r="BF342" s="82"/>
      <c r="BG342" s="82"/>
      <c r="BH342" s="82"/>
      <c r="BI342" s="82"/>
      <c r="BJ342" s="82"/>
    </row>
    <row r="343">
      <c r="AI343" s="82"/>
      <c r="AJ343" s="82"/>
      <c r="AK343" s="82"/>
      <c r="AL343" s="82"/>
      <c r="AM343" s="82"/>
      <c r="AN343" s="82"/>
      <c r="AO343" s="82"/>
      <c r="AP343" s="82"/>
      <c r="AQ343" s="82"/>
      <c r="AR343" s="82"/>
      <c r="AS343" s="82"/>
      <c r="AT343" s="82"/>
      <c r="AU343" s="82"/>
      <c r="AV343" s="82"/>
      <c r="AW343" s="82"/>
      <c r="AX343" s="82"/>
      <c r="AY343" s="82"/>
      <c r="AZ343" s="82"/>
      <c r="BA343" s="82"/>
      <c r="BB343" s="82"/>
      <c r="BC343" s="82"/>
      <c r="BD343" s="82"/>
      <c r="BE343" s="82"/>
      <c r="BF343" s="82"/>
      <c r="BG343" s="82"/>
      <c r="BH343" s="82"/>
      <c r="BI343" s="82"/>
      <c r="BJ343" s="82"/>
    </row>
    <row r="344">
      <c r="AI344" s="82"/>
      <c r="AJ344" s="82"/>
      <c r="AK344" s="82"/>
      <c r="AL344" s="82"/>
      <c r="AM344" s="82"/>
      <c r="AN344" s="82"/>
      <c r="AO344" s="82"/>
      <c r="AP344" s="82"/>
      <c r="AQ344" s="82"/>
      <c r="AR344" s="82"/>
      <c r="AS344" s="82"/>
      <c r="AT344" s="82"/>
      <c r="AU344" s="82"/>
      <c r="AV344" s="82"/>
      <c r="AW344" s="82"/>
      <c r="AX344" s="82"/>
      <c r="AY344" s="82"/>
      <c r="AZ344" s="82"/>
      <c r="BA344" s="82"/>
      <c r="BB344" s="82"/>
      <c r="BC344" s="82"/>
      <c r="BD344" s="82"/>
      <c r="BE344" s="82"/>
      <c r="BF344" s="82"/>
      <c r="BG344" s="82"/>
      <c r="BH344" s="82"/>
      <c r="BI344" s="82"/>
      <c r="BJ344" s="82"/>
    </row>
    <row r="345">
      <c r="AI345" s="82"/>
      <c r="AJ345" s="82"/>
      <c r="AK345" s="82"/>
      <c r="AL345" s="82"/>
      <c r="AM345" s="82"/>
      <c r="AN345" s="82"/>
      <c r="AO345" s="82"/>
      <c r="AP345" s="82"/>
      <c r="AQ345" s="82"/>
      <c r="AR345" s="82"/>
      <c r="AS345" s="82"/>
      <c r="AT345" s="82"/>
      <c r="AU345" s="82"/>
      <c r="AV345" s="82"/>
      <c r="AW345" s="82"/>
      <c r="AX345" s="82"/>
      <c r="AY345" s="82"/>
      <c r="AZ345" s="82"/>
      <c r="BA345" s="82"/>
      <c r="BB345" s="82"/>
      <c r="BC345" s="82"/>
      <c r="BD345" s="82"/>
      <c r="BE345" s="82"/>
      <c r="BF345" s="82"/>
      <c r="BG345" s="82"/>
      <c r="BH345" s="82"/>
      <c r="BI345" s="82"/>
      <c r="BJ345" s="82"/>
    </row>
    <row r="346">
      <c r="AI346" s="82"/>
      <c r="AJ346" s="82"/>
      <c r="AK346" s="82"/>
      <c r="AL346" s="82"/>
      <c r="AM346" s="82"/>
      <c r="AN346" s="82"/>
      <c r="AO346" s="82"/>
      <c r="AP346" s="82"/>
      <c r="AQ346" s="82"/>
      <c r="AR346" s="82"/>
      <c r="AS346" s="82"/>
      <c r="AT346" s="82"/>
      <c r="AU346" s="82"/>
      <c r="AV346" s="82"/>
      <c r="AW346" s="82"/>
      <c r="AX346" s="82"/>
      <c r="AY346" s="82"/>
      <c r="AZ346" s="82"/>
      <c r="BA346" s="82"/>
      <c r="BB346" s="82"/>
      <c r="BC346" s="82"/>
      <c r="BD346" s="82"/>
      <c r="BE346" s="82"/>
      <c r="BF346" s="82"/>
      <c r="BG346" s="82"/>
      <c r="BH346" s="82"/>
      <c r="BI346" s="82"/>
      <c r="BJ346" s="82"/>
    </row>
    <row r="347">
      <c r="AI347" s="82"/>
      <c r="AJ347" s="82"/>
      <c r="AK347" s="82"/>
      <c r="AL347" s="82"/>
      <c r="AM347" s="82"/>
      <c r="AN347" s="82"/>
      <c r="AO347" s="82"/>
      <c r="AP347" s="82"/>
      <c r="AQ347" s="82"/>
      <c r="AR347" s="82"/>
      <c r="AS347" s="82"/>
      <c r="AT347" s="82"/>
      <c r="AU347" s="82"/>
      <c r="AV347" s="82"/>
      <c r="AW347" s="82"/>
      <c r="AX347" s="82"/>
      <c r="AY347" s="82"/>
      <c r="AZ347" s="82"/>
      <c r="BA347" s="82"/>
      <c r="BB347" s="82"/>
      <c r="BC347" s="82"/>
      <c r="BD347" s="82"/>
      <c r="BE347" s="82"/>
      <c r="BF347" s="82"/>
      <c r="BG347" s="82"/>
      <c r="BH347" s="82"/>
      <c r="BI347" s="82"/>
      <c r="BJ347" s="82"/>
    </row>
    <row r="348">
      <c r="AI348" s="82"/>
      <c r="AJ348" s="82"/>
      <c r="AK348" s="82"/>
      <c r="AL348" s="82"/>
      <c r="AM348" s="82"/>
      <c r="AN348" s="82"/>
      <c r="AO348" s="82"/>
      <c r="AP348" s="82"/>
      <c r="AQ348" s="82"/>
      <c r="AR348" s="82"/>
      <c r="AS348" s="82"/>
      <c r="AT348" s="82"/>
      <c r="AU348" s="82"/>
      <c r="AV348" s="82"/>
      <c r="AW348" s="82"/>
      <c r="AX348" s="82"/>
      <c r="AY348" s="82"/>
      <c r="AZ348" s="82"/>
      <c r="BA348" s="82"/>
      <c r="BB348" s="82"/>
      <c r="BC348" s="82"/>
      <c r="BD348" s="82"/>
      <c r="BE348" s="82"/>
      <c r="BF348" s="82"/>
      <c r="BG348" s="82"/>
      <c r="BH348" s="82"/>
      <c r="BI348" s="82"/>
      <c r="BJ348" s="82"/>
    </row>
    <row r="349">
      <c r="AI349" s="82"/>
      <c r="AJ349" s="82"/>
      <c r="AK349" s="82"/>
      <c r="AL349" s="82"/>
      <c r="AM349" s="82"/>
      <c r="AN349" s="82"/>
      <c r="AO349" s="82"/>
      <c r="AP349" s="82"/>
      <c r="AQ349" s="82"/>
      <c r="AR349" s="82"/>
      <c r="AS349" s="82"/>
      <c r="AT349" s="82"/>
      <c r="AU349" s="82"/>
      <c r="AV349" s="82"/>
      <c r="AW349" s="82"/>
      <c r="AX349" s="82"/>
      <c r="AY349" s="82"/>
      <c r="AZ349" s="82"/>
      <c r="BA349" s="82"/>
      <c r="BB349" s="82"/>
      <c r="BC349" s="82"/>
      <c r="BD349" s="82"/>
      <c r="BE349" s="82"/>
      <c r="BF349" s="82"/>
      <c r="BG349" s="82"/>
      <c r="BH349" s="82"/>
      <c r="BI349" s="82"/>
      <c r="BJ349" s="82"/>
    </row>
    <row r="350">
      <c r="AI350" s="82"/>
      <c r="AJ350" s="82"/>
      <c r="AK350" s="82"/>
      <c r="AL350" s="82"/>
      <c r="AM350" s="82"/>
      <c r="AN350" s="82"/>
      <c r="AO350" s="82"/>
      <c r="AP350" s="82"/>
      <c r="AQ350" s="82"/>
      <c r="AR350" s="82"/>
      <c r="AS350" s="82"/>
      <c r="AT350" s="82"/>
      <c r="AU350" s="82"/>
      <c r="AV350" s="82"/>
      <c r="AW350" s="82"/>
      <c r="AX350" s="82"/>
      <c r="AY350" s="82"/>
      <c r="AZ350" s="82"/>
      <c r="BA350" s="82"/>
      <c r="BB350" s="82"/>
      <c r="BC350" s="82"/>
      <c r="BD350" s="82"/>
      <c r="BE350" s="82"/>
      <c r="BF350" s="82"/>
      <c r="BG350" s="82"/>
      <c r="BH350" s="82"/>
      <c r="BI350" s="82"/>
      <c r="BJ350" s="82"/>
    </row>
    <row r="351">
      <c r="AI351" s="82"/>
      <c r="AJ351" s="82"/>
      <c r="AK351" s="82"/>
      <c r="AL351" s="82"/>
      <c r="AM351" s="82"/>
      <c r="AN351" s="82"/>
      <c r="AO351" s="82"/>
      <c r="AP351" s="82"/>
      <c r="AQ351" s="82"/>
      <c r="AR351" s="82"/>
      <c r="AS351" s="82"/>
      <c r="AT351" s="82"/>
      <c r="AU351" s="82"/>
      <c r="AV351" s="82"/>
      <c r="AW351" s="82"/>
      <c r="AX351" s="82"/>
      <c r="AY351" s="82"/>
      <c r="AZ351" s="82"/>
      <c r="BA351" s="82"/>
      <c r="BB351" s="82"/>
      <c r="BC351" s="82"/>
      <c r="BD351" s="82"/>
      <c r="BE351" s="82"/>
      <c r="BF351" s="82"/>
      <c r="BG351" s="82"/>
      <c r="BH351" s="82"/>
      <c r="BI351" s="82"/>
      <c r="BJ351" s="82"/>
    </row>
    <row r="352">
      <c r="AI352" s="82"/>
      <c r="AJ352" s="82"/>
      <c r="AK352" s="82"/>
      <c r="AL352" s="82"/>
      <c r="AM352" s="82"/>
      <c r="AN352" s="82"/>
      <c r="AO352" s="82"/>
      <c r="AP352" s="82"/>
      <c r="AQ352" s="82"/>
      <c r="AR352" s="82"/>
      <c r="AS352" s="82"/>
      <c r="AT352" s="82"/>
      <c r="AU352" s="82"/>
      <c r="AV352" s="82"/>
      <c r="AW352" s="82"/>
      <c r="AX352" s="82"/>
      <c r="AY352" s="82"/>
      <c r="AZ352" s="82"/>
      <c r="BA352" s="82"/>
      <c r="BB352" s="82"/>
      <c r="BC352" s="82"/>
      <c r="BD352" s="82"/>
      <c r="BE352" s="82"/>
      <c r="BF352" s="82"/>
      <c r="BG352" s="82"/>
      <c r="BH352" s="82"/>
      <c r="BI352" s="82"/>
      <c r="BJ352" s="82"/>
    </row>
    <row r="353">
      <c r="AI353" s="82"/>
      <c r="AJ353" s="82"/>
      <c r="AK353" s="82"/>
      <c r="AL353" s="82"/>
      <c r="AM353" s="82"/>
      <c r="AN353" s="82"/>
      <c r="AO353" s="82"/>
      <c r="AP353" s="82"/>
      <c r="AQ353" s="82"/>
      <c r="AR353" s="82"/>
      <c r="AS353" s="82"/>
      <c r="AT353" s="82"/>
      <c r="AU353" s="82"/>
      <c r="AV353" s="82"/>
      <c r="AW353" s="82"/>
      <c r="AX353" s="82"/>
      <c r="AY353" s="82"/>
      <c r="AZ353" s="82"/>
      <c r="BA353" s="82"/>
      <c r="BB353" s="82"/>
      <c r="BC353" s="82"/>
      <c r="BD353" s="82"/>
      <c r="BE353" s="82"/>
      <c r="BF353" s="82"/>
      <c r="BG353" s="82"/>
      <c r="BH353" s="82"/>
      <c r="BI353" s="82"/>
      <c r="BJ353" s="82"/>
    </row>
    <row r="354">
      <c r="AI354" s="82"/>
      <c r="AJ354" s="82"/>
      <c r="AK354" s="82"/>
      <c r="AL354" s="82"/>
      <c r="AM354" s="82"/>
      <c r="AN354" s="82"/>
      <c r="AO354" s="82"/>
      <c r="AP354" s="82"/>
      <c r="AQ354" s="82"/>
      <c r="AR354" s="82"/>
      <c r="AS354" s="82"/>
      <c r="AT354" s="82"/>
      <c r="AU354" s="82"/>
      <c r="AV354" s="82"/>
      <c r="AW354" s="82"/>
      <c r="AX354" s="82"/>
      <c r="AY354" s="82"/>
      <c r="AZ354" s="82"/>
      <c r="BA354" s="82"/>
      <c r="BB354" s="82"/>
      <c r="BC354" s="82"/>
      <c r="BD354" s="82"/>
      <c r="BE354" s="82"/>
      <c r="BF354" s="82"/>
      <c r="BG354" s="82"/>
      <c r="BH354" s="82"/>
      <c r="BI354" s="82"/>
      <c r="BJ354" s="82"/>
    </row>
    <row r="355">
      <c r="AI355" s="82"/>
      <c r="AJ355" s="82"/>
      <c r="AK355" s="82"/>
      <c r="AL355" s="82"/>
      <c r="AM355" s="82"/>
      <c r="AN355" s="82"/>
      <c r="AO355" s="82"/>
      <c r="AP355" s="82"/>
      <c r="AQ355" s="82"/>
      <c r="AR355" s="82"/>
      <c r="AS355" s="82"/>
      <c r="AT355" s="82"/>
      <c r="AU355" s="82"/>
      <c r="AV355" s="82"/>
      <c r="AW355" s="82"/>
      <c r="AX355" s="82"/>
      <c r="AY355" s="82"/>
      <c r="AZ355" s="82"/>
      <c r="BA355" s="82"/>
      <c r="BB355" s="82"/>
      <c r="BC355" s="82"/>
      <c r="BD355" s="82"/>
      <c r="BE355" s="82"/>
      <c r="BF355" s="82"/>
      <c r="BG355" s="82"/>
      <c r="BH355" s="82"/>
      <c r="BI355" s="82"/>
      <c r="BJ355" s="82"/>
    </row>
    <row r="356">
      <c r="AI356" s="82"/>
      <c r="AJ356" s="82"/>
      <c r="AK356" s="82"/>
      <c r="AL356" s="82"/>
      <c r="AM356" s="82"/>
      <c r="AN356" s="82"/>
      <c r="AO356" s="82"/>
      <c r="AP356" s="82"/>
      <c r="AQ356" s="82"/>
      <c r="AR356" s="82"/>
      <c r="AS356" s="82"/>
      <c r="AT356" s="82"/>
      <c r="AU356" s="82"/>
      <c r="AV356" s="82"/>
      <c r="AW356" s="82"/>
      <c r="AX356" s="82"/>
      <c r="AY356" s="82"/>
      <c r="AZ356" s="82"/>
      <c r="BA356" s="82"/>
      <c r="BB356" s="82"/>
      <c r="BC356" s="82"/>
      <c r="BD356" s="82"/>
      <c r="BE356" s="82"/>
      <c r="BF356" s="82"/>
      <c r="BG356" s="82"/>
      <c r="BH356" s="82"/>
      <c r="BI356" s="82"/>
      <c r="BJ356" s="82"/>
    </row>
    <row r="357">
      <c r="AI357" s="82"/>
      <c r="AJ357" s="82"/>
      <c r="AK357" s="82"/>
      <c r="AL357" s="82"/>
      <c r="AM357" s="82"/>
      <c r="AN357" s="82"/>
      <c r="AO357" s="82"/>
      <c r="AP357" s="82"/>
      <c r="AQ357" s="82"/>
      <c r="AR357" s="82"/>
      <c r="AS357" s="82"/>
      <c r="AT357" s="82"/>
      <c r="AU357" s="82"/>
      <c r="AV357" s="82"/>
      <c r="AW357" s="82"/>
      <c r="AX357" s="82"/>
      <c r="AY357" s="82"/>
      <c r="AZ357" s="82"/>
      <c r="BA357" s="82"/>
      <c r="BB357" s="82"/>
      <c r="BC357" s="82"/>
      <c r="BD357" s="82"/>
      <c r="BE357" s="82"/>
      <c r="BF357" s="82"/>
      <c r="BG357" s="82"/>
      <c r="BH357" s="82"/>
      <c r="BI357" s="82"/>
      <c r="BJ357" s="82"/>
    </row>
    <row r="358">
      <c r="AI358" s="82"/>
      <c r="AJ358" s="82"/>
      <c r="AK358" s="82"/>
      <c r="AL358" s="82"/>
      <c r="AM358" s="82"/>
      <c r="AN358" s="82"/>
      <c r="AO358" s="82"/>
      <c r="AP358" s="82"/>
      <c r="AQ358" s="82"/>
      <c r="AR358" s="82"/>
      <c r="AS358" s="82"/>
      <c r="AT358" s="82"/>
      <c r="AU358" s="82"/>
      <c r="AV358" s="82"/>
      <c r="AW358" s="82"/>
      <c r="AX358" s="82"/>
      <c r="AY358" s="82"/>
      <c r="AZ358" s="82"/>
      <c r="BA358" s="82"/>
      <c r="BB358" s="82"/>
      <c r="BC358" s="82"/>
      <c r="BD358" s="82"/>
      <c r="BE358" s="82"/>
      <c r="BF358" s="82"/>
      <c r="BG358" s="82"/>
      <c r="BH358" s="82"/>
      <c r="BI358" s="82"/>
      <c r="BJ358" s="82"/>
    </row>
    <row r="359">
      <c r="AI359" s="82"/>
      <c r="AJ359" s="82"/>
      <c r="AK359" s="82"/>
      <c r="AL359" s="82"/>
      <c r="AM359" s="82"/>
      <c r="AN359" s="82"/>
      <c r="AO359" s="82"/>
      <c r="AP359" s="82"/>
      <c r="AQ359" s="82"/>
      <c r="AR359" s="82"/>
      <c r="AS359" s="82"/>
      <c r="AT359" s="82"/>
      <c r="AU359" s="82"/>
      <c r="AV359" s="82"/>
      <c r="AW359" s="82"/>
      <c r="AX359" s="82"/>
      <c r="AY359" s="82"/>
      <c r="AZ359" s="82"/>
      <c r="BA359" s="82"/>
      <c r="BB359" s="82"/>
      <c r="BC359" s="82"/>
      <c r="BD359" s="82"/>
      <c r="BE359" s="82"/>
      <c r="BF359" s="82"/>
      <c r="BG359" s="82"/>
      <c r="BH359" s="82"/>
      <c r="BI359" s="82"/>
      <c r="BJ359" s="82"/>
    </row>
    <row r="360">
      <c r="AI360" s="82"/>
      <c r="AJ360" s="82"/>
      <c r="AK360" s="82"/>
      <c r="AL360" s="82"/>
      <c r="AM360" s="82"/>
      <c r="AN360" s="82"/>
      <c r="AO360" s="82"/>
      <c r="AP360" s="82"/>
      <c r="AQ360" s="82"/>
      <c r="AR360" s="82"/>
      <c r="AS360" s="82"/>
      <c r="AT360" s="82"/>
      <c r="AU360" s="82"/>
      <c r="AV360" s="82"/>
      <c r="AW360" s="82"/>
      <c r="AX360" s="82"/>
      <c r="AY360" s="82"/>
      <c r="AZ360" s="82"/>
      <c r="BA360" s="82"/>
      <c r="BB360" s="82"/>
      <c r="BC360" s="82"/>
      <c r="BD360" s="82"/>
      <c r="BE360" s="82"/>
      <c r="BF360" s="82"/>
      <c r="BG360" s="82"/>
      <c r="BH360" s="82"/>
      <c r="BI360" s="82"/>
      <c r="BJ360" s="82"/>
    </row>
    <row r="361">
      <c r="AI361" s="82"/>
      <c r="AJ361" s="82"/>
      <c r="AK361" s="82"/>
      <c r="AL361" s="82"/>
      <c r="AM361" s="82"/>
      <c r="AN361" s="82"/>
      <c r="AO361" s="82"/>
      <c r="AP361" s="82"/>
      <c r="AQ361" s="82"/>
      <c r="AR361" s="82"/>
      <c r="AS361" s="82"/>
      <c r="AT361" s="82"/>
      <c r="AU361" s="82"/>
      <c r="AV361" s="82"/>
      <c r="AW361" s="82"/>
      <c r="AX361" s="82"/>
      <c r="AY361" s="82"/>
      <c r="AZ361" s="82"/>
      <c r="BA361" s="82"/>
      <c r="BB361" s="82"/>
      <c r="BC361" s="82"/>
      <c r="BD361" s="82"/>
      <c r="BE361" s="82"/>
      <c r="BF361" s="82"/>
      <c r="BG361" s="82"/>
      <c r="BH361" s="82"/>
      <c r="BI361" s="82"/>
      <c r="BJ361" s="82"/>
    </row>
    <row r="362">
      <c r="AI362" s="82"/>
      <c r="AJ362" s="82"/>
      <c r="AK362" s="82"/>
      <c r="AL362" s="82"/>
      <c r="AM362" s="82"/>
      <c r="AN362" s="82"/>
      <c r="AO362" s="82"/>
      <c r="AP362" s="82"/>
      <c r="AQ362" s="82"/>
      <c r="AR362" s="82"/>
      <c r="AS362" s="82"/>
      <c r="AT362" s="82"/>
      <c r="AU362" s="82"/>
      <c r="AV362" s="82"/>
      <c r="AW362" s="82"/>
      <c r="AX362" s="82"/>
      <c r="AY362" s="82"/>
      <c r="AZ362" s="82"/>
      <c r="BA362" s="82"/>
      <c r="BB362" s="82"/>
      <c r="BC362" s="82"/>
      <c r="BD362" s="82"/>
      <c r="BE362" s="82"/>
      <c r="BF362" s="82"/>
      <c r="BG362" s="82"/>
      <c r="BH362" s="82"/>
      <c r="BI362" s="82"/>
      <c r="BJ362" s="82"/>
    </row>
    <row r="363">
      <c r="AI363" s="82"/>
      <c r="AJ363" s="82"/>
      <c r="AK363" s="82"/>
      <c r="AL363" s="82"/>
      <c r="AM363" s="82"/>
      <c r="AN363" s="82"/>
      <c r="AO363" s="82"/>
      <c r="AP363" s="82"/>
      <c r="AQ363" s="82"/>
      <c r="AR363" s="82"/>
      <c r="AS363" s="82"/>
      <c r="AT363" s="82"/>
      <c r="AU363" s="82"/>
      <c r="AV363" s="82"/>
      <c r="AW363" s="82"/>
      <c r="AX363" s="82"/>
      <c r="AY363" s="82"/>
      <c r="AZ363" s="82"/>
      <c r="BA363" s="82"/>
      <c r="BB363" s="82"/>
      <c r="BC363" s="82"/>
      <c r="BD363" s="82"/>
      <c r="BE363" s="82"/>
      <c r="BF363" s="82"/>
      <c r="BG363" s="82"/>
      <c r="BH363" s="82"/>
      <c r="BI363" s="82"/>
      <c r="BJ363" s="82"/>
    </row>
    <row r="364">
      <c r="AI364" s="82"/>
      <c r="AJ364" s="82"/>
      <c r="AK364" s="82"/>
      <c r="AL364" s="82"/>
      <c r="AM364" s="82"/>
      <c r="AN364" s="82"/>
      <c r="AO364" s="82"/>
      <c r="AP364" s="82"/>
      <c r="AQ364" s="82"/>
      <c r="AR364" s="82"/>
      <c r="AS364" s="82"/>
      <c r="AT364" s="82"/>
      <c r="AU364" s="82"/>
      <c r="AV364" s="82"/>
      <c r="AW364" s="82"/>
      <c r="AX364" s="82"/>
      <c r="AY364" s="82"/>
      <c r="AZ364" s="82"/>
      <c r="BA364" s="82"/>
      <c r="BB364" s="82"/>
      <c r="BC364" s="82"/>
      <c r="BD364" s="82"/>
      <c r="BE364" s="82"/>
      <c r="BF364" s="82"/>
      <c r="BG364" s="82"/>
      <c r="BH364" s="82"/>
      <c r="BI364" s="82"/>
      <c r="BJ364" s="82"/>
    </row>
    <row r="365">
      <c r="AI365" s="82"/>
      <c r="AJ365" s="82"/>
      <c r="AK365" s="82"/>
      <c r="AL365" s="82"/>
      <c r="AM365" s="82"/>
      <c r="AN365" s="82"/>
      <c r="AO365" s="82"/>
      <c r="AP365" s="82"/>
      <c r="AQ365" s="82"/>
      <c r="AR365" s="82"/>
      <c r="AS365" s="82"/>
      <c r="AT365" s="82"/>
      <c r="AU365" s="82"/>
      <c r="AV365" s="82"/>
      <c r="AW365" s="82"/>
      <c r="AX365" s="82"/>
      <c r="AY365" s="82"/>
      <c r="AZ365" s="82"/>
      <c r="BA365" s="82"/>
      <c r="BB365" s="82"/>
      <c r="BC365" s="82"/>
      <c r="BD365" s="82"/>
      <c r="BE365" s="82"/>
      <c r="BF365" s="82"/>
      <c r="BG365" s="82"/>
      <c r="BH365" s="82"/>
      <c r="BI365" s="82"/>
      <c r="BJ365" s="82"/>
    </row>
    <row r="366">
      <c r="AI366" s="82"/>
      <c r="AJ366" s="82"/>
      <c r="AK366" s="82"/>
      <c r="AL366" s="82"/>
      <c r="AM366" s="82"/>
      <c r="AN366" s="82"/>
      <c r="AO366" s="82"/>
      <c r="AP366" s="82"/>
      <c r="AQ366" s="82"/>
      <c r="AR366" s="82"/>
      <c r="AS366" s="82"/>
      <c r="AT366" s="82"/>
      <c r="AU366" s="82"/>
      <c r="AV366" s="82"/>
      <c r="AW366" s="82"/>
      <c r="AX366" s="82"/>
      <c r="AY366" s="82"/>
      <c r="AZ366" s="82"/>
      <c r="BA366" s="82"/>
      <c r="BB366" s="82"/>
      <c r="BC366" s="82"/>
      <c r="BD366" s="82"/>
      <c r="BE366" s="82"/>
      <c r="BF366" s="82"/>
      <c r="BG366" s="82"/>
      <c r="BH366" s="82"/>
      <c r="BI366" s="82"/>
      <c r="BJ366" s="82"/>
    </row>
    <row r="367">
      <c r="AI367" s="82"/>
      <c r="AJ367" s="82"/>
      <c r="AK367" s="82"/>
      <c r="AL367" s="82"/>
      <c r="AM367" s="82"/>
      <c r="AN367" s="82"/>
      <c r="AO367" s="82"/>
      <c r="AP367" s="82"/>
      <c r="AQ367" s="82"/>
      <c r="AR367" s="82"/>
      <c r="AS367" s="82"/>
      <c r="AT367" s="82"/>
      <c r="AU367" s="82"/>
      <c r="AV367" s="82"/>
      <c r="AW367" s="82"/>
      <c r="AX367" s="82"/>
      <c r="AY367" s="82"/>
      <c r="AZ367" s="82"/>
      <c r="BA367" s="82"/>
      <c r="BB367" s="82"/>
      <c r="BC367" s="82"/>
      <c r="BD367" s="82"/>
      <c r="BE367" s="82"/>
      <c r="BF367" s="82"/>
      <c r="BG367" s="82"/>
      <c r="BH367" s="82"/>
      <c r="BI367" s="82"/>
      <c r="BJ367" s="82"/>
    </row>
    <row r="368">
      <c r="AI368" s="82"/>
      <c r="AJ368" s="82"/>
      <c r="AK368" s="82"/>
      <c r="AL368" s="82"/>
      <c r="AM368" s="82"/>
      <c r="AN368" s="82"/>
      <c r="AO368" s="82"/>
      <c r="AP368" s="82"/>
      <c r="AQ368" s="82"/>
      <c r="AR368" s="82"/>
      <c r="AS368" s="82"/>
      <c r="AT368" s="82"/>
      <c r="AU368" s="82"/>
      <c r="AV368" s="82"/>
      <c r="AW368" s="82"/>
      <c r="AX368" s="82"/>
      <c r="AY368" s="82"/>
      <c r="AZ368" s="82"/>
      <c r="BA368" s="82"/>
      <c r="BB368" s="82"/>
      <c r="BC368" s="82"/>
      <c r="BD368" s="82"/>
      <c r="BE368" s="82"/>
      <c r="BF368" s="82"/>
      <c r="BG368" s="82"/>
      <c r="BH368" s="82"/>
      <c r="BI368" s="82"/>
      <c r="BJ368" s="82"/>
    </row>
    <row r="369">
      <c r="AI369" s="82"/>
      <c r="AJ369" s="82"/>
      <c r="AK369" s="82"/>
      <c r="AL369" s="82"/>
      <c r="AM369" s="82"/>
      <c r="AN369" s="82"/>
      <c r="AO369" s="82"/>
      <c r="AP369" s="82"/>
      <c r="AQ369" s="82"/>
      <c r="AR369" s="82"/>
      <c r="AS369" s="82"/>
      <c r="AT369" s="82"/>
      <c r="AU369" s="82"/>
      <c r="AV369" s="82"/>
      <c r="AW369" s="82"/>
      <c r="AX369" s="82"/>
      <c r="AY369" s="82"/>
      <c r="AZ369" s="82"/>
      <c r="BA369" s="82"/>
      <c r="BB369" s="82"/>
      <c r="BC369" s="82"/>
      <c r="BD369" s="82"/>
      <c r="BE369" s="82"/>
      <c r="BF369" s="82"/>
      <c r="BG369" s="82"/>
      <c r="BH369" s="82"/>
      <c r="BI369" s="82"/>
      <c r="BJ369" s="82"/>
    </row>
    <row r="370">
      <c r="AI370" s="82"/>
      <c r="AJ370" s="82"/>
      <c r="AK370" s="82"/>
      <c r="AL370" s="82"/>
      <c r="AM370" s="82"/>
      <c r="AN370" s="82"/>
      <c r="AO370" s="82"/>
      <c r="AP370" s="82"/>
      <c r="AQ370" s="82"/>
      <c r="AR370" s="82"/>
      <c r="AS370" s="82"/>
      <c r="AT370" s="82"/>
      <c r="AU370" s="82"/>
      <c r="AV370" s="82"/>
      <c r="AW370" s="82"/>
      <c r="AX370" s="82"/>
      <c r="AY370" s="82"/>
      <c r="AZ370" s="82"/>
      <c r="BA370" s="82"/>
      <c r="BB370" s="82"/>
      <c r="BC370" s="82"/>
      <c r="BD370" s="82"/>
      <c r="BE370" s="82"/>
      <c r="BF370" s="82"/>
      <c r="BG370" s="82"/>
      <c r="BH370" s="82"/>
      <c r="BI370" s="82"/>
      <c r="BJ370" s="82"/>
    </row>
    <row r="371">
      <c r="AI371" s="82"/>
      <c r="AJ371" s="82"/>
      <c r="AK371" s="82"/>
      <c r="AL371" s="82"/>
      <c r="AM371" s="82"/>
      <c r="AN371" s="82"/>
      <c r="AO371" s="82"/>
      <c r="AP371" s="82"/>
      <c r="AQ371" s="82"/>
      <c r="AR371" s="82"/>
      <c r="AS371" s="82"/>
      <c r="AT371" s="82"/>
      <c r="AU371" s="82"/>
      <c r="AV371" s="82"/>
      <c r="AW371" s="82"/>
      <c r="AX371" s="82"/>
      <c r="AY371" s="82"/>
      <c r="AZ371" s="82"/>
      <c r="BA371" s="82"/>
      <c r="BB371" s="82"/>
      <c r="BC371" s="82"/>
      <c r="BD371" s="82"/>
      <c r="BE371" s="82"/>
      <c r="BF371" s="82"/>
      <c r="BG371" s="82"/>
      <c r="BH371" s="82"/>
      <c r="BI371" s="82"/>
      <c r="BJ371" s="82"/>
    </row>
    <row r="372">
      <c r="AI372" s="82"/>
      <c r="AJ372" s="82"/>
      <c r="AK372" s="82"/>
      <c r="AL372" s="82"/>
      <c r="AM372" s="82"/>
      <c r="AN372" s="82"/>
      <c r="AO372" s="82"/>
      <c r="AP372" s="82"/>
      <c r="AQ372" s="82"/>
      <c r="AR372" s="82"/>
      <c r="AS372" s="82"/>
      <c r="AT372" s="82"/>
      <c r="AU372" s="82"/>
      <c r="AV372" s="82"/>
      <c r="AW372" s="82"/>
      <c r="AX372" s="82"/>
      <c r="AY372" s="82"/>
      <c r="AZ372" s="82"/>
      <c r="BA372" s="82"/>
      <c r="BB372" s="82"/>
      <c r="BC372" s="82"/>
      <c r="BD372" s="82"/>
      <c r="BE372" s="82"/>
      <c r="BF372" s="82"/>
      <c r="BG372" s="82"/>
      <c r="BH372" s="82"/>
      <c r="BI372" s="82"/>
      <c r="BJ372" s="82"/>
    </row>
    <row r="373">
      <c r="AI373" s="82"/>
      <c r="AJ373" s="82"/>
      <c r="AK373" s="82"/>
      <c r="AL373" s="82"/>
      <c r="AM373" s="82"/>
      <c r="AN373" s="82"/>
      <c r="AO373" s="82"/>
      <c r="AP373" s="82"/>
      <c r="AQ373" s="82"/>
      <c r="AR373" s="82"/>
      <c r="AS373" s="82"/>
      <c r="AT373" s="82"/>
      <c r="AU373" s="82"/>
      <c r="AV373" s="82"/>
      <c r="AW373" s="82"/>
      <c r="AX373" s="82"/>
      <c r="AY373" s="82"/>
      <c r="AZ373" s="82"/>
      <c r="BA373" s="82"/>
      <c r="BB373" s="82"/>
      <c r="BC373" s="82"/>
      <c r="BD373" s="82"/>
      <c r="BE373" s="82"/>
      <c r="BF373" s="82"/>
      <c r="BG373" s="82"/>
      <c r="BH373" s="82"/>
      <c r="BI373" s="82"/>
      <c r="BJ373" s="82"/>
    </row>
    <row r="374">
      <c r="AI374" s="82"/>
      <c r="AJ374" s="82"/>
      <c r="AK374" s="82"/>
      <c r="AL374" s="82"/>
      <c r="AM374" s="82"/>
      <c r="AN374" s="82"/>
      <c r="AO374" s="82"/>
      <c r="AP374" s="82"/>
      <c r="AQ374" s="82"/>
      <c r="AR374" s="82"/>
      <c r="AS374" s="82"/>
      <c r="AT374" s="82"/>
      <c r="AU374" s="82"/>
      <c r="AV374" s="82"/>
      <c r="AW374" s="82"/>
      <c r="AX374" s="82"/>
      <c r="AY374" s="82"/>
      <c r="AZ374" s="82"/>
      <c r="BA374" s="82"/>
      <c r="BB374" s="82"/>
      <c r="BC374" s="82"/>
      <c r="BD374" s="82"/>
      <c r="BE374" s="82"/>
      <c r="BF374" s="82"/>
      <c r="BG374" s="82"/>
      <c r="BH374" s="82"/>
      <c r="BI374" s="82"/>
      <c r="BJ374" s="82"/>
    </row>
    <row r="375">
      <c r="AI375" s="82"/>
      <c r="AJ375" s="82"/>
      <c r="AK375" s="82"/>
      <c r="AL375" s="82"/>
      <c r="AM375" s="82"/>
      <c r="AN375" s="82"/>
      <c r="AO375" s="82"/>
      <c r="AP375" s="82"/>
      <c r="AQ375" s="82"/>
      <c r="AR375" s="82"/>
      <c r="AS375" s="82"/>
      <c r="AT375" s="82"/>
      <c r="AU375" s="82"/>
      <c r="AV375" s="82"/>
      <c r="AW375" s="82"/>
      <c r="AX375" s="82"/>
      <c r="AY375" s="82"/>
      <c r="AZ375" s="82"/>
      <c r="BA375" s="82"/>
      <c r="BB375" s="82"/>
      <c r="BC375" s="82"/>
      <c r="BD375" s="82"/>
      <c r="BE375" s="82"/>
      <c r="BF375" s="82"/>
      <c r="BG375" s="82"/>
      <c r="BH375" s="82"/>
      <c r="BI375" s="82"/>
      <c r="BJ375" s="82"/>
    </row>
    <row r="376">
      <c r="AI376" s="82"/>
      <c r="AJ376" s="82"/>
      <c r="AK376" s="82"/>
      <c r="AL376" s="82"/>
      <c r="AM376" s="82"/>
      <c r="AN376" s="82"/>
      <c r="AO376" s="82"/>
      <c r="AP376" s="82"/>
      <c r="AQ376" s="82"/>
      <c r="AR376" s="82"/>
      <c r="AS376" s="82"/>
      <c r="AT376" s="82"/>
      <c r="AU376" s="82"/>
      <c r="AV376" s="82"/>
      <c r="AW376" s="82"/>
      <c r="AX376" s="82"/>
      <c r="AY376" s="82"/>
      <c r="AZ376" s="82"/>
      <c r="BA376" s="82"/>
      <c r="BB376" s="82"/>
      <c r="BC376" s="82"/>
      <c r="BD376" s="82"/>
      <c r="BE376" s="82"/>
      <c r="BF376" s="82"/>
      <c r="BG376" s="82"/>
      <c r="BH376" s="82"/>
      <c r="BI376" s="82"/>
      <c r="BJ376" s="82"/>
    </row>
    <row r="377">
      <c r="AI377" s="82"/>
      <c r="AJ377" s="82"/>
      <c r="AK377" s="82"/>
      <c r="AL377" s="82"/>
      <c r="AM377" s="82"/>
      <c r="AN377" s="82"/>
      <c r="AO377" s="82"/>
      <c r="AP377" s="82"/>
      <c r="AQ377" s="82"/>
      <c r="AR377" s="82"/>
      <c r="AS377" s="82"/>
      <c r="AT377" s="82"/>
      <c r="AU377" s="82"/>
      <c r="AV377" s="82"/>
      <c r="AW377" s="82"/>
      <c r="AX377" s="82"/>
      <c r="AY377" s="82"/>
      <c r="AZ377" s="82"/>
      <c r="BA377" s="82"/>
      <c r="BB377" s="82"/>
      <c r="BC377" s="82"/>
      <c r="BD377" s="82"/>
      <c r="BE377" s="82"/>
      <c r="BF377" s="82"/>
      <c r="BG377" s="82"/>
      <c r="BH377" s="82"/>
      <c r="BI377" s="82"/>
      <c r="BJ377" s="82"/>
    </row>
    <row r="378">
      <c r="AI378" s="82"/>
      <c r="AJ378" s="82"/>
      <c r="AK378" s="82"/>
      <c r="AL378" s="82"/>
      <c r="AM378" s="82"/>
      <c r="AN378" s="82"/>
      <c r="AO378" s="82"/>
      <c r="AP378" s="82"/>
      <c r="AQ378" s="82"/>
      <c r="AR378" s="82"/>
      <c r="AS378" s="82"/>
      <c r="AT378" s="82"/>
      <c r="AU378" s="82"/>
      <c r="AV378" s="82"/>
      <c r="AW378" s="82"/>
      <c r="AX378" s="82"/>
      <c r="AY378" s="82"/>
      <c r="AZ378" s="82"/>
      <c r="BA378" s="82"/>
      <c r="BB378" s="82"/>
      <c r="BC378" s="82"/>
      <c r="BD378" s="82"/>
      <c r="BE378" s="82"/>
      <c r="BF378" s="82"/>
      <c r="BG378" s="82"/>
      <c r="BH378" s="82"/>
      <c r="BI378" s="82"/>
      <c r="BJ378" s="82"/>
    </row>
    <row r="379">
      <c r="AI379" s="82"/>
      <c r="AJ379" s="82"/>
      <c r="AK379" s="82"/>
      <c r="AL379" s="82"/>
      <c r="AM379" s="82"/>
      <c r="AN379" s="82"/>
      <c r="AO379" s="82"/>
      <c r="AP379" s="82"/>
      <c r="AQ379" s="82"/>
      <c r="AR379" s="82"/>
      <c r="AS379" s="82"/>
      <c r="AT379" s="82"/>
      <c r="AU379" s="82"/>
      <c r="AV379" s="82"/>
      <c r="AW379" s="82"/>
      <c r="AX379" s="82"/>
      <c r="AY379" s="82"/>
      <c r="AZ379" s="82"/>
      <c r="BA379" s="82"/>
      <c r="BB379" s="82"/>
      <c r="BC379" s="82"/>
      <c r="BD379" s="82"/>
      <c r="BE379" s="82"/>
      <c r="BF379" s="82"/>
      <c r="BG379" s="82"/>
      <c r="BH379" s="82"/>
      <c r="BI379" s="82"/>
      <c r="BJ379" s="82"/>
    </row>
    <row r="380">
      <c r="AI380" s="82"/>
      <c r="AJ380" s="82"/>
      <c r="AK380" s="82"/>
      <c r="AL380" s="82"/>
      <c r="AM380" s="82"/>
      <c r="AN380" s="82"/>
      <c r="AO380" s="82"/>
      <c r="AP380" s="82"/>
      <c r="AQ380" s="82"/>
      <c r="AR380" s="82"/>
      <c r="AS380" s="82"/>
      <c r="AT380" s="82"/>
      <c r="AU380" s="82"/>
      <c r="AV380" s="82"/>
      <c r="AW380" s="82"/>
      <c r="AX380" s="82"/>
      <c r="AY380" s="82"/>
      <c r="AZ380" s="82"/>
      <c r="BA380" s="82"/>
      <c r="BB380" s="82"/>
      <c r="BC380" s="82"/>
      <c r="BD380" s="82"/>
      <c r="BE380" s="82"/>
      <c r="BF380" s="82"/>
      <c r="BG380" s="82"/>
      <c r="BH380" s="82"/>
      <c r="BI380" s="82"/>
      <c r="BJ380" s="82"/>
    </row>
    <row r="381">
      <c r="AI381" s="82"/>
      <c r="AJ381" s="82"/>
      <c r="AK381" s="82"/>
      <c r="AL381" s="82"/>
      <c r="AM381" s="82"/>
      <c r="AN381" s="82"/>
      <c r="AO381" s="82"/>
      <c r="AP381" s="82"/>
      <c r="AQ381" s="82"/>
      <c r="AR381" s="82"/>
      <c r="AS381" s="82"/>
      <c r="AT381" s="82"/>
      <c r="AU381" s="82"/>
      <c r="AV381" s="82"/>
      <c r="AW381" s="82"/>
      <c r="AX381" s="82"/>
      <c r="AY381" s="82"/>
      <c r="AZ381" s="82"/>
      <c r="BA381" s="82"/>
      <c r="BB381" s="82"/>
      <c r="BC381" s="82"/>
      <c r="BD381" s="82"/>
      <c r="BE381" s="82"/>
      <c r="BF381" s="82"/>
      <c r="BG381" s="82"/>
      <c r="BH381" s="82"/>
      <c r="BI381" s="82"/>
      <c r="BJ381" s="82"/>
    </row>
    <row r="382">
      <c r="AI382" s="82"/>
      <c r="AJ382" s="82"/>
      <c r="AK382" s="82"/>
      <c r="AL382" s="82"/>
      <c r="AM382" s="82"/>
      <c r="AN382" s="82"/>
      <c r="AO382" s="82"/>
      <c r="AP382" s="82"/>
      <c r="AQ382" s="82"/>
      <c r="AR382" s="82"/>
      <c r="AS382" s="82"/>
      <c r="AT382" s="82"/>
      <c r="AU382" s="82"/>
      <c r="AV382" s="82"/>
      <c r="AW382" s="82"/>
      <c r="AX382" s="82"/>
      <c r="AY382" s="82"/>
      <c r="AZ382" s="82"/>
      <c r="BA382" s="82"/>
      <c r="BB382" s="82"/>
      <c r="BC382" s="82"/>
      <c r="BD382" s="82"/>
      <c r="BE382" s="82"/>
      <c r="BF382" s="82"/>
      <c r="BG382" s="82"/>
      <c r="BH382" s="82"/>
      <c r="BI382" s="82"/>
      <c r="BJ382" s="82"/>
    </row>
    <row r="383">
      <c r="AI383" s="82"/>
      <c r="AJ383" s="82"/>
      <c r="AK383" s="82"/>
      <c r="AL383" s="82"/>
      <c r="AM383" s="82"/>
      <c r="AN383" s="82"/>
      <c r="AO383" s="82"/>
      <c r="AP383" s="82"/>
      <c r="AQ383" s="82"/>
      <c r="AR383" s="82"/>
      <c r="AS383" s="82"/>
      <c r="AT383" s="82"/>
      <c r="AU383" s="82"/>
      <c r="AV383" s="82"/>
      <c r="AW383" s="82"/>
      <c r="AX383" s="82"/>
      <c r="AY383" s="82"/>
      <c r="AZ383" s="82"/>
      <c r="BA383" s="82"/>
      <c r="BB383" s="82"/>
      <c r="BC383" s="82"/>
      <c r="BD383" s="82"/>
      <c r="BE383" s="82"/>
      <c r="BF383" s="82"/>
      <c r="BG383" s="82"/>
      <c r="BH383" s="82"/>
      <c r="BI383" s="82"/>
      <c r="BJ383" s="82"/>
    </row>
    <row r="384">
      <c r="AI384" s="82"/>
      <c r="AJ384" s="82"/>
      <c r="AK384" s="82"/>
      <c r="AL384" s="82"/>
      <c r="AM384" s="82"/>
      <c r="AN384" s="82"/>
      <c r="AO384" s="82"/>
      <c r="AP384" s="82"/>
      <c r="AQ384" s="82"/>
      <c r="AR384" s="82"/>
      <c r="AS384" s="82"/>
      <c r="AT384" s="82"/>
      <c r="AU384" s="82"/>
      <c r="AV384" s="82"/>
      <c r="AW384" s="82"/>
      <c r="AX384" s="82"/>
      <c r="AY384" s="82"/>
      <c r="AZ384" s="82"/>
      <c r="BA384" s="82"/>
      <c r="BB384" s="82"/>
      <c r="BC384" s="82"/>
      <c r="BD384" s="82"/>
      <c r="BE384" s="82"/>
      <c r="BF384" s="82"/>
      <c r="BG384" s="82"/>
      <c r="BH384" s="82"/>
      <c r="BI384" s="82"/>
      <c r="BJ384" s="82"/>
    </row>
    <row r="385">
      <c r="AI385" s="82"/>
      <c r="AJ385" s="82"/>
      <c r="AK385" s="82"/>
      <c r="AL385" s="82"/>
      <c r="AM385" s="82"/>
      <c r="AN385" s="82"/>
      <c r="AO385" s="82"/>
      <c r="AP385" s="82"/>
      <c r="AQ385" s="82"/>
      <c r="AR385" s="82"/>
      <c r="AS385" s="82"/>
      <c r="AT385" s="82"/>
      <c r="AU385" s="82"/>
      <c r="AV385" s="82"/>
      <c r="AW385" s="82"/>
      <c r="AX385" s="82"/>
      <c r="AY385" s="82"/>
      <c r="AZ385" s="82"/>
      <c r="BA385" s="82"/>
      <c r="BB385" s="82"/>
      <c r="BC385" s="82"/>
      <c r="BD385" s="82"/>
      <c r="BE385" s="82"/>
      <c r="BF385" s="82"/>
      <c r="BG385" s="82"/>
      <c r="BH385" s="82"/>
      <c r="BI385" s="82"/>
      <c r="BJ385" s="82"/>
    </row>
    <row r="386">
      <c r="AI386" s="82"/>
      <c r="AJ386" s="82"/>
      <c r="AK386" s="82"/>
      <c r="AL386" s="82"/>
      <c r="AM386" s="82"/>
      <c r="AN386" s="82"/>
      <c r="AO386" s="82"/>
      <c r="AP386" s="82"/>
      <c r="AQ386" s="82"/>
      <c r="AR386" s="82"/>
      <c r="AS386" s="82"/>
      <c r="AT386" s="82"/>
      <c r="AU386" s="82"/>
      <c r="AV386" s="82"/>
      <c r="AW386" s="82"/>
      <c r="AX386" s="82"/>
      <c r="AY386" s="82"/>
      <c r="AZ386" s="82"/>
      <c r="BA386" s="82"/>
      <c r="BB386" s="82"/>
      <c r="BC386" s="82"/>
      <c r="BD386" s="82"/>
      <c r="BE386" s="82"/>
      <c r="BF386" s="82"/>
      <c r="BG386" s="82"/>
      <c r="BH386" s="82"/>
      <c r="BI386" s="82"/>
      <c r="BJ386" s="82"/>
    </row>
    <row r="387">
      <c r="AI387" s="82"/>
      <c r="AJ387" s="82"/>
      <c r="AK387" s="82"/>
      <c r="AL387" s="82"/>
      <c r="AM387" s="82"/>
      <c r="AN387" s="82"/>
      <c r="AO387" s="82"/>
      <c r="AP387" s="82"/>
      <c r="AQ387" s="82"/>
      <c r="AR387" s="82"/>
      <c r="AS387" s="82"/>
      <c r="AT387" s="82"/>
      <c r="AU387" s="82"/>
      <c r="AV387" s="82"/>
      <c r="AW387" s="82"/>
      <c r="AX387" s="82"/>
      <c r="AY387" s="82"/>
      <c r="AZ387" s="82"/>
      <c r="BA387" s="82"/>
      <c r="BB387" s="82"/>
      <c r="BC387" s="82"/>
      <c r="BD387" s="82"/>
      <c r="BE387" s="82"/>
      <c r="BF387" s="82"/>
      <c r="BG387" s="82"/>
      <c r="BH387" s="82"/>
      <c r="BI387" s="82"/>
      <c r="BJ387" s="82"/>
    </row>
    <row r="388">
      <c r="AI388" s="82"/>
      <c r="AJ388" s="82"/>
      <c r="AK388" s="82"/>
      <c r="AL388" s="82"/>
      <c r="AM388" s="82"/>
      <c r="AN388" s="82"/>
      <c r="AO388" s="82"/>
      <c r="AP388" s="82"/>
      <c r="AQ388" s="82"/>
      <c r="AR388" s="82"/>
      <c r="AS388" s="82"/>
      <c r="AT388" s="82"/>
      <c r="AU388" s="82"/>
      <c r="AV388" s="82"/>
      <c r="AW388" s="82"/>
      <c r="AX388" s="82"/>
      <c r="AY388" s="82"/>
      <c r="AZ388" s="82"/>
      <c r="BA388" s="82"/>
      <c r="BB388" s="82"/>
      <c r="BC388" s="82"/>
      <c r="BD388" s="82"/>
      <c r="BE388" s="82"/>
      <c r="BF388" s="82"/>
      <c r="BG388" s="82"/>
      <c r="BH388" s="82"/>
      <c r="BI388" s="82"/>
      <c r="BJ388" s="82"/>
    </row>
    <row r="389">
      <c r="AI389" s="82"/>
      <c r="AJ389" s="82"/>
      <c r="AK389" s="82"/>
      <c r="AL389" s="82"/>
      <c r="AM389" s="82"/>
      <c r="AN389" s="82"/>
      <c r="AO389" s="82"/>
      <c r="AP389" s="82"/>
      <c r="AQ389" s="82"/>
      <c r="AR389" s="82"/>
      <c r="AS389" s="82"/>
      <c r="AT389" s="82"/>
      <c r="AU389" s="82"/>
      <c r="AV389" s="82"/>
      <c r="AW389" s="82"/>
      <c r="AX389" s="82"/>
      <c r="AY389" s="82"/>
      <c r="AZ389" s="82"/>
      <c r="BA389" s="82"/>
      <c r="BB389" s="82"/>
      <c r="BC389" s="82"/>
      <c r="BD389" s="82"/>
      <c r="BE389" s="82"/>
      <c r="BF389" s="82"/>
      <c r="BG389" s="82"/>
      <c r="BH389" s="82"/>
      <c r="BI389" s="82"/>
      <c r="BJ389" s="82"/>
    </row>
    <row r="390">
      <c r="AI390" s="82"/>
      <c r="AJ390" s="82"/>
      <c r="AK390" s="82"/>
      <c r="AL390" s="82"/>
      <c r="AM390" s="82"/>
      <c r="AN390" s="82"/>
      <c r="AO390" s="82"/>
      <c r="AP390" s="82"/>
      <c r="AQ390" s="82"/>
      <c r="AR390" s="82"/>
      <c r="AS390" s="82"/>
      <c r="AT390" s="82"/>
      <c r="AU390" s="82"/>
      <c r="AV390" s="82"/>
      <c r="AW390" s="82"/>
      <c r="AX390" s="82"/>
      <c r="AY390" s="82"/>
      <c r="AZ390" s="82"/>
      <c r="BA390" s="82"/>
      <c r="BB390" s="82"/>
      <c r="BC390" s="82"/>
      <c r="BD390" s="82"/>
      <c r="BE390" s="82"/>
      <c r="BF390" s="82"/>
      <c r="BG390" s="82"/>
      <c r="BH390" s="82"/>
      <c r="BI390" s="82"/>
      <c r="BJ390" s="82"/>
    </row>
    <row r="391">
      <c r="AI391" s="82"/>
      <c r="AJ391" s="82"/>
      <c r="AK391" s="82"/>
      <c r="AL391" s="82"/>
      <c r="AM391" s="82"/>
      <c r="AN391" s="82"/>
      <c r="AO391" s="82"/>
      <c r="AP391" s="82"/>
      <c r="AQ391" s="82"/>
      <c r="AR391" s="82"/>
      <c r="AS391" s="82"/>
      <c r="AT391" s="82"/>
      <c r="AU391" s="82"/>
      <c r="AV391" s="82"/>
      <c r="AW391" s="82"/>
      <c r="AX391" s="82"/>
      <c r="AY391" s="82"/>
      <c r="AZ391" s="82"/>
      <c r="BA391" s="82"/>
      <c r="BB391" s="82"/>
      <c r="BC391" s="82"/>
      <c r="BD391" s="82"/>
      <c r="BE391" s="82"/>
      <c r="BF391" s="82"/>
      <c r="BG391" s="82"/>
      <c r="BH391" s="82"/>
      <c r="BI391" s="82"/>
      <c r="BJ391" s="82"/>
    </row>
    <row r="392">
      <c r="AI392" s="82"/>
      <c r="AJ392" s="82"/>
      <c r="AK392" s="82"/>
      <c r="AL392" s="82"/>
      <c r="AM392" s="82"/>
      <c r="AN392" s="82"/>
      <c r="AO392" s="82"/>
      <c r="AP392" s="82"/>
      <c r="AQ392" s="82"/>
      <c r="AR392" s="82"/>
      <c r="AS392" s="82"/>
      <c r="AT392" s="82"/>
      <c r="AU392" s="82"/>
      <c r="AV392" s="82"/>
      <c r="AW392" s="82"/>
      <c r="AX392" s="82"/>
      <c r="AY392" s="82"/>
      <c r="AZ392" s="82"/>
      <c r="BA392" s="82"/>
      <c r="BB392" s="82"/>
      <c r="BC392" s="82"/>
      <c r="BD392" s="82"/>
      <c r="BE392" s="82"/>
      <c r="BF392" s="82"/>
      <c r="BG392" s="82"/>
      <c r="BH392" s="82"/>
      <c r="BI392" s="82"/>
      <c r="BJ392" s="82"/>
    </row>
    <row r="393">
      <c r="AI393" s="82"/>
      <c r="AJ393" s="82"/>
      <c r="AK393" s="82"/>
      <c r="AL393" s="82"/>
      <c r="AM393" s="82"/>
      <c r="AN393" s="82"/>
      <c r="AO393" s="82"/>
      <c r="AP393" s="82"/>
      <c r="AQ393" s="82"/>
      <c r="AR393" s="82"/>
      <c r="AS393" s="82"/>
      <c r="AT393" s="82"/>
      <c r="AU393" s="82"/>
      <c r="AV393" s="82"/>
      <c r="AW393" s="82"/>
      <c r="AX393" s="82"/>
      <c r="AY393" s="82"/>
      <c r="AZ393" s="82"/>
      <c r="BA393" s="82"/>
      <c r="BB393" s="82"/>
      <c r="BC393" s="82"/>
      <c r="BD393" s="82"/>
      <c r="BE393" s="82"/>
      <c r="BF393" s="82"/>
      <c r="BG393" s="82"/>
      <c r="BH393" s="82"/>
      <c r="BI393" s="82"/>
      <c r="BJ393" s="82"/>
    </row>
    <row r="394">
      <c r="AI394" s="82"/>
      <c r="AJ394" s="82"/>
      <c r="AK394" s="82"/>
      <c r="AL394" s="82"/>
      <c r="AM394" s="82"/>
      <c r="AN394" s="82"/>
      <c r="AO394" s="82"/>
      <c r="AP394" s="82"/>
      <c r="AQ394" s="82"/>
      <c r="AR394" s="82"/>
      <c r="AS394" s="82"/>
      <c r="AT394" s="82"/>
      <c r="AU394" s="82"/>
      <c r="AV394" s="82"/>
      <c r="AW394" s="82"/>
      <c r="AX394" s="82"/>
      <c r="AY394" s="82"/>
      <c r="AZ394" s="82"/>
      <c r="BA394" s="82"/>
      <c r="BB394" s="82"/>
      <c r="BC394" s="82"/>
      <c r="BD394" s="82"/>
      <c r="BE394" s="82"/>
      <c r="BF394" s="82"/>
      <c r="BG394" s="82"/>
      <c r="BH394" s="82"/>
      <c r="BI394" s="82"/>
      <c r="BJ394" s="82"/>
    </row>
    <row r="395">
      <c r="AI395" s="82"/>
      <c r="AJ395" s="82"/>
      <c r="AK395" s="82"/>
      <c r="AL395" s="82"/>
      <c r="AM395" s="82"/>
      <c r="AN395" s="82"/>
      <c r="AO395" s="82"/>
      <c r="AP395" s="82"/>
      <c r="AQ395" s="82"/>
      <c r="AR395" s="82"/>
      <c r="AS395" s="82"/>
      <c r="AT395" s="82"/>
      <c r="AU395" s="82"/>
      <c r="AV395" s="82"/>
      <c r="AW395" s="82"/>
      <c r="AX395" s="82"/>
      <c r="AY395" s="82"/>
      <c r="AZ395" s="82"/>
      <c r="BA395" s="82"/>
      <c r="BB395" s="82"/>
      <c r="BC395" s="82"/>
      <c r="BD395" s="82"/>
      <c r="BE395" s="82"/>
      <c r="BF395" s="82"/>
      <c r="BG395" s="82"/>
      <c r="BH395" s="82"/>
      <c r="BI395" s="82"/>
      <c r="BJ395" s="82"/>
    </row>
    <row r="396">
      <c r="AI396" s="82"/>
      <c r="AJ396" s="82"/>
      <c r="AK396" s="82"/>
      <c r="AL396" s="82"/>
      <c r="AM396" s="82"/>
      <c r="AN396" s="82"/>
      <c r="AO396" s="82"/>
      <c r="AP396" s="82"/>
      <c r="AQ396" s="82"/>
      <c r="AR396" s="82"/>
      <c r="AS396" s="82"/>
      <c r="AT396" s="82"/>
      <c r="AU396" s="82"/>
      <c r="AV396" s="82"/>
      <c r="AW396" s="82"/>
      <c r="AX396" s="82"/>
      <c r="AY396" s="82"/>
      <c r="AZ396" s="82"/>
      <c r="BA396" s="82"/>
      <c r="BB396" s="82"/>
      <c r="BC396" s="82"/>
      <c r="BD396" s="82"/>
      <c r="BE396" s="82"/>
      <c r="BF396" s="82"/>
      <c r="BG396" s="82"/>
      <c r="BH396" s="82"/>
      <c r="BI396" s="82"/>
      <c r="BJ396" s="82"/>
    </row>
    <row r="397">
      <c r="AI397" s="82"/>
      <c r="AJ397" s="82"/>
      <c r="AK397" s="82"/>
      <c r="AL397" s="82"/>
      <c r="AM397" s="82"/>
      <c r="AN397" s="82"/>
      <c r="AO397" s="82"/>
      <c r="AP397" s="82"/>
      <c r="AQ397" s="82"/>
      <c r="AR397" s="82"/>
      <c r="AS397" s="82"/>
      <c r="AT397" s="82"/>
      <c r="AU397" s="82"/>
      <c r="AV397" s="82"/>
      <c r="AW397" s="82"/>
      <c r="AX397" s="82"/>
      <c r="AY397" s="82"/>
      <c r="AZ397" s="82"/>
      <c r="BA397" s="82"/>
      <c r="BB397" s="82"/>
      <c r="BC397" s="82"/>
      <c r="BD397" s="82"/>
      <c r="BE397" s="82"/>
      <c r="BF397" s="82"/>
      <c r="BG397" s="82"/>
      <c r="BH397" s="82"/>
      <c r="BI397" s="82"/>
      <c r="BJ397" s="82"/>
    </row>
    <row r="398">
      <c r="AI398" s="82"/>
      <c r="AJ398" s="82"/>
      <c r="AK398" s="82"/>
      <c r="AL398" s="82"/>
      <c r="AM398" s="82"/>
      <c r="AN398" s="82"/>
      <c r="AO398" s="82"/>
      <c r="AP398" s="82"/>
      <c r="AQ398" s="82"/>
      <c r="AR398" s="82"/>
      <c r="AS398" s="82"/>
      <c r="AT398" s="82"/>
      <c r="AU398" s="82"/>
      <c r="AV398" s="82"/>
      <c r="AW398" s="82"/>
      <c r="AX398" s="82"/>
      <c r="AY398" s="82"/>
      <c r="AZ398" s="82"/>
      <c r="BA398" s="82"/>
      <c r="BB398" s="82"/>
      <c r="BC398" s="82"/>
      <c r="BD398" s="82"/>
      <c r="BE398" s="82"/>
      <c r="BF398" s="82"/>
      <c r="BG398" s="82"/>
      <c r="BH398" s="82"/>
      <c r="BI398" s="82"/>
      <c r="BJ398" s="82"/>
    </row>
    <row r="399">
      <c r="AI399" s="82"/>
      <c r="AJ399" s="82"/>
      <c r="AK399" s="82"/>
      <c r="AL399" s="82"/>
      <c r="AM399" s="82"/>
      <c r="AN399" s="82"/>
      <c r="AO399" s="82"/>
      <c r="AP399" s="82"/>
      <c r="AQ399" s="82"/>
      <c r="AR399" s="82"/>
      <c r="AS399" s="82"/>
      <c r="AT399" s="82"/>
      <c r="AU399" s="82"/>
      <c r="AV399" s="82"/>
      <c r="AW399" s="82"/>
      <c r="AX399" s="82"/>
      <c r="AY399" s="82"/>
      <c r="AZ399" s="82"/>
      <c r="BA399" s="82"/>
      <c r="BB399" s="82"/>
      <c r="BC399" s="82"/>
      <c r="BD399" s="82"/>
      <c r="BE399" s="82"/>
      <c r="BF399" s="82"/>
      <c r="BG399" s="82"/>
      <c r="BH399" s="82"/>
      <c r="BI399" s="82"/>
      <c r="BJ399" s="82"/>
    </row>
    <row r="400">
      <c r="AI400" s="82"/>
      <c r="AJ400" s="82"/>
      <c r="AK400" s="82"/>
      <c r="AL400" s="82"/>
      <c r="AM400" s="82"/>
      <c r="AN400" s="82"/>
      <c r="AO400" s="82"/>
      <c r="AP400" s="82"/>
      <c r="AQ400" s="82"/>
      <c r="AR400" s="82"/>
      <c r="AS400" s="82"/>
      <c r="AT400" s="82"/>
      <c r="AU400" s="82"/>
      <c r="AV400" s="82"/>
      <c r="AW400" s="82"/>
      <c r="AX400" s="82"/>
      <c r="AY400" s="82"/>
      <c r="AZ400" s="82"/>
      <c r="BA400" s="82"/>
      <c r="BB400" s="82"/>
      <c r="BC400" s="82"/>
      <c r="BD400" s="82"/>
      <c r="BE400" s="82"/>
      <c r="BF400" s="82"/>
      <c r="BG400" s="82"/>
      <c r="BH400" s="82"/>
      <c r="BI400" s="82"/>
      <c r="BJ400" s="82"/>
    </row>
    <row r="401">
      <c r="AI401" s="82"/>
      <c r="AJ401" s="82"/>
      <c r="AK401" s="82"/>
      <c r="AL401" s="82"/>
      <c r="AM401" s="82"/>
      <c r="AN401" s="82"/>
      <c r="AO401" s="82"/>
      <c r="AP401" s="82"/>
      <c r="AQ401" s="82"/>
      <c r="AR401" s="82"/>
      <c r="AS401" s="82"/>
      <c r="AT401" s="82"/>
      <c r="AU401" s="82"/>
      <c r="AV401" s="82"/>
      <c r="AW401" s="82"/>
      <c r="AX401" s="82"/>
      <c r="AY401" s="82"/>
      <c r="AZ401" s="82"/>
      <c r="BA401" s="82"/>
      <c r="BB401" s="82"/>
      <c r="BC401" s="82"/>
      <c r="BD401" s="82"/>
      <c r="BE401" s="82"/>
      <c r="BF401" s="82"/>
      <c r="BG401" s="82"/>
      <c r="BH401" s="82"/>
      <c r="BI401" s="82"/>
      <c r="BJ401" s="82"/>
    </row>
    <row r="402">
      <c r="AI402" s="82"/>
      <c r="AJ402" s="82"/>
      <c r="AK402" s="82"/>
      <c r="AL402" s="82"/>
      <c r="AM402" s="82"/>
      <c r="AN402" s="82"/>
      <c r="AO402" s="82"/>
      <c r="AP402" s="82"/>
      <c r="AQ402" s="82"/>
      <c r="AR402" s="82"/>
      <c r="AS402" s="82"/>
      <c r="AT402" s="82"/>
      <c r="AU402" s="82"/>
      <c r="AV402" s="82"/>
      <c r="AW402" s="82"/>
      <c r="AX402" s="82"/>
      <c r="AY402" s="82"/>
      <c r="AZ402" s="82"/>
      <c r="BA402" s="82"/>
      <c r="BB402" s="82"/>
      <c r="BC402" s="82"/>
      <c r="BD402" s="82"/>
      <c r="BE402" s="82"/>
      <c r="BF402" s="82"/>
      <c r="BG402" s="82"/>
      <c r="BH402" s="82"/>
      <c r="BI402" s="82"/>
      <c r="BJ402" s="82"/>
    </row>
    <row r="403">
      <c r="AI403" s="82"/>
      <c r="AJ403" s="82"/>
      <c r="AK403" s="82"/>
      <c r="AL403" s="82"/>
      <c r="AM403" s="82"/>
      <c r="AN403" s="82"/>
      <c r="AO403" s="82"/>
      <c r="AP403" s="82"/>
      <c r="AQ403" s="82"/>
      <c r="AR403" s="82"/>
      <c r="AS403" s="82"/>
      <c r="AT403" s="82"/>
      <c r="AU403" s="82"/>
      <c r="AV403" s="82"/>
      <c r="AW403" s="82"/>
      <c r="AX403" s="82"/>
      <c r="AY403" s="82"/>
      <c r="AZ403" s="82"/>
      <c r="BA403" s="82"/>
      <c r="BB403" s="82"/>
      <c r="BC403" s="82"/>
      <c r="BD403" s="82"/>
      <c r="BE403" s="82"/>
      <c r="BF403" s="82"/>
      <c r="BG403" s="82"/>
      <c r="BH403" s="82"/>
      <c r="BI403" s="82"/>
      <c r="BJ403" s="82"/>
    </row>
    <row r="404">
      <c r="AI404" s="82"/>
      <c r="AJ404" s="82"/>
      <c r="AK404" s="82"/>
      <c r="AL404" s="82"/>
      <c r="AM404" s="82"/>
      <c r="AN404" s="82"/>
      <c r="AO404" s="82"/>
      <c r="AP404" s="82"/>
      <c r="AQ404" s="82"/>
      <c r="AR404" s="82"/>
      <c r="AS404" s="82"/>
      <c r="AT404" s="82"/>
      <c r="AU404" s="82"/>
      <c r="AV404" s="82"/>
      <c r="AW404" s="82"/>
      <c r="AX404" s="82"/>
      <c r="AY404" s="82"/>
      <c r="AZ404" s="82"/>
      <c r="BA404" s="82"/>
      <c r="BB404" s="82"/>
      <c r="BC404" s="82"/>
      <c r="BD404" s="82"/>
      <c r="BE404" s="82"/>
      <c r="BF404" s="82"/>
      <c r="BG404" s="82"/>
      <c r="BH404" s="82"/>
      <c r="BI404" s="82"/>
      <c r="BJ404" s="82"/>
    </row>
    <row r="405">
      <c r="AI405" s="82"/>
      <c r="AJ405" s="82"/>
      <c r="AK405" s="82"/>
      <c r="AL405" s="82"/>
      <c r="AM405" s="82"/>
      <c r="AN405" s="82"/>
      <c r="AO405" s="82"/>
      <c r="AP405" s="82"/>
      <c r="AQ405" s="82"/>
      <c r="AR405" s="82"/>
      <c r="AS405" s="82"/>
      <c r="AT405" s="82"/>
      <c r="AU405" s="82"/>
      <c r="AV405" s="82"/>
      <c r="AW405" s="82"/>
      <c r="AX405" s="82"/>
      <c r="AY405" s="82"/>
      <c r="AZ405" s="82"/>
      <c r="BA405" s="82"/>
      <c r="BB405" s="82"/>
      <c r="BC405" s="82"/>
      <c r="BD405" s="82"/>
      <c r="BE405" s="82"/>
      <c r="BF405" s="82"/>
      <c r="BG405" s="82"/>
      <c r="BH405" s="82"/>
      <c r="BI405" s="82"/>
      <c r="BJ405" s="82"/>
    </row>
    <row r="406">
      <c r="AI406" s="82"/>
      <c r="AJ406" s="82"/>
      <c r="AK406" s="82"/>
      <c r="AL406" s="82"/>
      <c r="AM406" s="82"/>
      <c r="AN406" s="82"/>
      <c r="AO406" s="82"/>
      <c r="AP406" s="82"/>
      <c r="AQ406" s="82"/>
      <c r="AR406" s="82"/>
      <c r="AS406" s="82"/>
      <c r="AT406" s="82"/>
      <c r="AU406" s="82"/>
      <c r="AV406" s="82"/>
      <c r="AW406" s="82"/>
      <c r="AX406" s="82"/>
      <c r="AY406" s="82"/>
      <c r="AZ406" s="82"/>
      <c r="BA406" s="82"/>
      <c r="BB406" s="82"/>
      <c r="BC406" s="82"/>
      <c r="BD406" s="82"/>
      <c r="BE406" s="82"/>
      <c r="BF406" s="82"/>
      <c r="BG406" s="82"/>
      <c r="BH406" s="82"/>
      <c r="BI406" s="82"/>
      <c r="BJ406" s="82"/>
    </row>
    <row r="407">
      <c r="AI407" s="82"/>
      <c r="AJ407" s="82"/>
      <c r="AK407" s="82"/>
      <c r="AL407" s="82"/>
      <c r="AM407" s="82"/>
      <c r="AN407" s="82"/>
      <c r="AO407" s="82"/>
      <c r="AP407" s="82"/>
      <c r="AQ407" s="82"/>
      <c r="AR407" s="82"/>
      <c r="AS407" s="82"/>
      <c r="AT407" s="82"/>
      <c r="AU407" s="82"/>
      <c r="AV407" s="82"/>
      <c r="AW407" s="82"/>
      <c r="AX407" s="82"/>
      <c r="AY407" s="82"/>
      <c r="AZ407" s="82"/>
      <c r="BA407" s="82"/>
      <c r="BB407" s="82"/>
      <c r="BC407" s="82"/>
      <c r="BD407" s="82"/>
      <c r="BE407" s="82"/>
      <c r="BF407" s="82"/>
      <c r="BG407" s="82"/>
      <c r="BH407" s="82"/>
      <c r="BI407" s="82"/>
      <c r="BJ407" s="82"/>
    </row>
    <row r="408">
      <c r="AI408" s="82"/>
      <c r="AJ408" s="82"/>
      <c r="AK408" s="82"/>
      <c r="AL408" s="82"/>
      <c r="AM408" s="82"/>
      <c r="AN408" s="82"/>
      <c r="AO408" s="82"/>
      <c r="AP408" s="82"/>
      <c r="AQ408" s="82"/>
      <c r="AR408" s="82"/>
      <c r="AS408" s="82"/>
      <c r="AT408" s="82"/>
      <c r="AU408" s="82"/>
      <c r="AV408" s="82"/>
      <c r="AW408" s="82"/>
      <c r="AX408" s="82"/>
      <c r="AY408" s="82"/>
      <c r="AZ408" s="82"/>
      <c r="BA408" s="82"/>
      <c r="BB408" s="82"/>
      <c r="BC408" s="82"/>
      <c r="BD408" s="82"/>
      <c r="BE408" s="82"/>
      <c r="BF408" s="82"/>
      <c r="BG408" s="82"/>
      <c r="BH408" s="82"/>
      <c r="BI408" s="82"/>
      <c r="BJ408" s="82"/>
    </row>
    <row r="409">
      <c r="AI409" s="82"/>
      <c r="AJ409" s="82"/>
      <c r="AK409" s="82"/>
      <c r="AL409" s="82"/>
      <c r="AM409" s="82"/>
      <c r="AN409" s="82"/>
      <c r="AO409" s="82"/>
      <c r="AP409" s="82"/>
      <c r="AQ409" s="82"/>
      <c r="AR409" s="82"/>
      <c r="AS409" s="82"/>
      <c r="AT409" s="82"/>
      <c r="AU409" s="82"/>
      <c r="AV409" s="82"/>
      <c r="AW409" s="82"/>
      <c r="AX409" s="82"/>
      <c r="AY409" s="82"/>
      <c r="AZ409" s="82"/>
      <c r="BA409" s="82"/>
      <c r="BB409" s="82"/>
      <c r="BC409" s="82"/>
      <c r="BD409" s="82"/>
      <c r="BE409" s="82"/>
      <c r="BF409" s="82"/>
      <c r="BG409" s="82"/>
      <c r="BH409" s="82"/>
      <c r="BI409" s="82"/>
      <c r="BJ409" s="82"/>
    </row>
    <row r="410">
      <c r="AI410" s="82"/>
      <c r="AJ410" s="82"/>
      <c r="AK410" s="82"/>
      <c r="AL410" s="82"/>
      <c r="AM410" s="82"/>
      <c r="AN410" s="82"/>
      <c r="AO410" s="82"/>
      <c r="AP410" s="82"/>
      <c r="AQ410" s="82"/>
      <c r="AR410" s="82"/>
      <c r="AS410" s="82"/>
      <c r="AT410" s="82"/>
      <c r="AU410" s="82"/>
      <c r="AV410" s="82"/>
      <c r="AW410" s="82"/>
      <c r="AX410" s="82"/>
      <c r="AY410" s="82"/>
      <c r="AZ410" s="82"/>
      <c r="BA410" s="82"/>
      <c r="BB410" s="82"/>
      <c r="BC410" s="82"/>
      <c r="BD410" s="82"/>
      <c r="BE410" s="82"/>
      <c r="BF410" s="82"/>
      <c r="BG410" s="82"/>
      <c r="BH410" s="82"/>
      <c r="BI410" s="82"/>
      <c r="BJ410" s="82"/>
    </row>
    <row r="411">
      <c r="AI411" s="82"/>
      <c r="AJ411" s="82"/>
      <c r="AK411" s="82"/>
      <c r="AL411" s="82"/>
      <c r="AM411" s="82"/>
      <c r="AN411" s="82"/>
      <c r="AO411" s="82"/>
      <c r="AP411" s="82"/>
      <c r="AQ411" s="82"/>
      <c r="AR411" s="82"/>
      <c r="AS411" s="82"/>
      <c r="AT411" s="82"/>
      <c r="AU411" s="82"/>
      <c r="AV411" s="82"/>
      <c r="AW411" s="82"/>
      <c r="AX411" s="82"/>
      <c r="AY411" s="82"/>
      <c r="AZ411" s="82"/>
      <c r="BA411" s="82"/>
      <c r="BB411" s="82"/>
      <c r="BC411" s="82"/>
      <c r="BD411" s="82"/>
      <c r="BE411" s="82"/>
      <c r="BF411" s="82"/>
      <c r="BG411" s="82"/>
      <c r="BH411" s="82"/>
      <c r="BI411" s="82"/>
      <c r="BJ411" s="82"/>
    </row>
    <row r="412">
      <c r="AI412" s="82"/>
      <c r="AJ412" s="82"/>
      <c r="AK412" s="82"/>
      <c r="AL412" s="82"/>
      <c r="AM412" s="82"/>
      <c r="AN412" s="82"/>
      <c r="AO412" s="82"/>
      <c r="AP412" s="82"/>
      <c r="AQ412" s="82"/>
      <c r="AR412" s="82"/>
      <c r="AS412" s="82"/>
      <c r="AT412" s="82"/>
      <c r="AU412" s="82"/>
      <c r="AV412" s="82"/>
      <c r="AW412" s="82"/>
      <c r="AX412" s="82"/>
      <c r="AY412" s="82"/>
      <c r="AZ412" s="82"/>
      <c r="BA412" s="82"/>
      <c r="BB412" s="82"/>
      <c r="BC412" s="82"/>
      <c r="BD412" s="82"/>
      <c r="BE412" s="82"/>
      <c r="BF412" s="82"/>
      <c r="BG412" s="82"/>
      <c r="BH412" s="82"/>
      <c r="BI412" s="82"/>
      <c r="BJ412" s="82"/>
    </row>
    <row r="413">
      <c r="AI413" s="82"/>
      <c r="AJ413" s="82"/>
      <c r="AK413" s="82"/>
      <c r="AL413" s="82"/>
      <c r="AM413" s="82"/>
      <c r="AN413" s="82"/>
      <c r="AO413" s="82"/>
      <c r="AP413" s="82"/>
      <c r="AQ413" s="82"/>
      <c r="AR413" s="82"/>
      <c r="AS413" s="82"/>
      <c r="AT413" s="82"/>
      <c r="AU413" s="82"/>
      <c r="AV413" s="82"/>
      <c r="AW413" s="82"/>
      <c r="AX413" s="82"/>
      <c r="AY413" s="82"/>
      <c r="AZ413" s="82"/>
      <c r="BA413" s="82"/>
      <c r="BB413" s="82"/>
      <c r="BC413" s="82"/>
      <c r="BD413" s="82"/>
      <c r="BE413" s="82"/>
      <c r="BF413" s="82"/>
      <c r="BG413" s="82"/>
      <c r="BH413" s="82"/>
      <c r="BI413" s="82"/>
      <c r="BJ413" s="82"/>
    </row>
    <row r="414">
      <c r="AI414" s="82"/>
      <c r="AJ414" s="82"/>
      <c r="AK414" s="82"/>
      <c r="AL414" s="82"/>
      <c r="AM414" s="82"/>
      <c r="AN414" s="82"/>
      <c r="AO414" s="82"/>
      <c r="AP414" s="82"/>
      <c r="AQ414" s="82"/>
      <c r="AR414" s="82"/>
      <c r="AS414" s="82"/>
      <c r="AT414" s="82"/>
      <c r="AU414" s="82"/>
      <c r="AV414" s="82"/>
      <c r="AW414" s="82"/>
      <c r="AX414" s="82"/>
      <c r="AY414" s="82"/>
      <c r="AZ414" s="82"/>
      <c r="BA414" s="82"/>
      <c r="BB414" s="82"/>
      <c r="BC414" s="82"/>
      <c r="BD414" s="82"/>
      <c r="BE414" s="82"/>
      <c r="BF414" s="82"/>
      <c r="BG414" s="82"/>
      <c r="BH414" s="82"/>
      <c r="BI414" s="82"/>
      <c r="BJ414" s="82"/>
    </row>
    <row r="415">
      <c r="AI415" s="82"/>
      <c r="AJ415" s="82"/>
      <c r="AK415" s="82"/>
      <c r="AL415" s="82"/>
      <c r="AM415" s="82"/>
      <c r="AN415" s="82"/>
      <c r="AO415" s="82"/>
      <c r="AP415" s="82"/>
      <c r="AQ415" s="82"/>
      <c r="AR415" s="82"/>
      <c r="AS415" s="82"/>
      <c r="AT415" s="82"/>
      <c r="AU415" s="82"/>
      <c r="AV415" s="82"/>
      <c r="AW415" s="82"/>
      <c r="AX415" s="82"/>
      <c r="AY415" s="82"/>
      <c r="AZ415" s="82"/>
      <c r="BA415" s="82"/>
      <c r="BB415" s="82"/>
      <c r="BC415" s="82"/>
      <c r="BD415" s="82"/>
      <c r="BE415" s="82"/>
      <c r="BF415" s="82"/>
      <c r="BG415" s="82"/>
      <c r="BH415" s="82"/>
      <c r="BI415" s="82"/>
      <c r="BJ415" s="82"/>
    </row>
    <row r="416">
      <c r="AI416" s="82"/>
      <c r="AJ416" s="82"/>
      <c r="AK416" s="82"/>
      <c r="AL416" s="82"/>
      <c r="AM416" s="82"/>
      <c r="AN416" s="82"/>
      <c r="AO416" s="82"/>
      <c r="AP416" s="82"/>
      <c r="AQ416" s="82"/>
      <c r="AR416" s="82"/>
      <c r="AS416" s="82"/>
      <c r="AT416" s="82"/>
      <c r="AU416" s="82"/>
      <c r="AV416" s="82"/>
      <c r="AW416" s="82"/>
      <c r="AX416" s="82"/>
      <c r="AY416" s="82"/>
      <c r="AZ416" s="82"/>
      <c r="BA416" s="82"/>
      <c r="BB416" s="82"/>
      <c r="BC416" s="82"/>
      <c r="BD416" s="82"/>
      <c r="BE416" s="82"/>
      <c r="BF416" s="82"/>
      <c r="BG416" s="82"/>
      <c r="BH416" s="82"/>
      <c r="BI416" s="82"/>
      <c r="BJ416" s="82"/>
    </row>
    <row r="417">
      <c r="AI417" s="82"/>
      <c r="AJ417" s="82"/>
      <c r="AK417" s="82"/>
      <c r="AL417" s="82"/>
      <c r="AM417" s="82"/>
      <c r="AN417" s="82"/>
      <c r="AO417" s="82"/>
      <c r="AP417" s="82"/>
      <c r="AQ417" s="82"/>
      <c r="AR417" s="82"/>
      <c r="AS417" s="82"/>
      <c r="AT417" s="82"/>
      <c r="AU417" s="82"/>
      <c r="AV417" s="82"/>
      <c r="AW417" s="82"/>
      <c r="AX417" s="82"/>
      <c r="AY417" s="82"/>
      <c r="AZ417" s="82"/>
      <c r="BA417" s="82"/>
      <c r="BB417" s="82"/>
      <c r="BC417" s="82"/>
      <c r="BD417" s="82"/>
      <c r="BE417" s="82"/>
      <c r="BF417" s="82"/>
      <c r="BG417" s="82"/>
      <c r="BH417" s="82"/>
      <c r="BI417" s="82"/>
      <c r="BJ417" s="82"/>
    </row>
    <row r="418">
      <c r="AI418" s="82"/>
      <c r="AJ418" s="82"/>
      <c r="AK418" s="82"/>
      <c r="AL418" s="82"/>
      <c r="AM418" s="82"/>
      <c r="AN418" s="82"/>
      <c r="AO418" s="82"/>
      <c r="AP418" s="82"/>
      <c r="AQ418" s="82"/>
      <c r="AR418" s="82"/>
      <c r="AS418" s="82"/>
      <c r="AT418" s="82"/>
      <c r="AU418" s="82"/>
      <c r="AV418" s="82"/>
      <c r="AW418" s="82"/>
      <c r="AX418" s="82"/>
      <c r="AY418" s="82"/>
      <c r="AZ418" s="82"/>
      <c r="BA418" s="82"/>
      <c r="BB418" s="82"/>
      <c r="BC418" s="82"/>
      <c r="BD418" s="82"/>
      <c r="BE418" s="82"/>
      <c r="BF418" s="82"/>
      <c r="BG418" s="82"/>
      <c r="BH418" s="82"/>
      <c r="BI418" s="82"/>
      <c r="BJ418" s="82"/>
    </row>
    <row r="419">
      <c r="AI419" s="82"/>
      <c r="AJ419" s="82"/>
      <c r="AK419" s="82"/>
      <c r="AL419" s="82"/>
      <c r="AM419" s="82"/>
      <c r="AN419" s="82"/>
      <c r="AO419" s="82"/>
      <c r="AP419" s="82"/>
      <c r="AQ419" s="82"/>
      <c r="AR419" s="82"/>
      <c r="AS419" s="82"/>
      <c r="AT419" s="82"/>
      <c r="AU419" s="82"/>
      <c r="AV419" s="82"/>
      <c r="AW419" s="82"/>
      <c r="AX419" s="82"/>
      <c r="AY419" s="82"/>
      <c r="AZ419" s="82"/>
      <c r="BA419" s="82"/>
      <c r="BB419" s="82"/>
      <c r="BC419" s="82"/>
      <c r="BD419" s="82"/>
      <c r="BE419" s="82"/>
      <c r="BF419" s="82"/>
      <c r="BG419" s="82"/>
      <c r="BH419" s="82"/>
      <c r="BI419" s="82"/>
      <c r="BJ419" s="82"/>
    </row>
    <row r="420">
      <c r="AI420" s="82"/>
      <c r="AJ420" s="82"/>
      <c r="AK420" s="82"/>
      <c r="AL420" s="82"/>
      <c r="AM420" s="82"/>
      <c r="AN420" s="82"/>
      <c r="AO420" s="82"/>
      <c r="AP420" s="82"/>
      <c r="AQ420" s="82"/>
      <c r="AR420" s="82"/>
      <c r="AS420" s="82"/>
      <c r="AT420" s="82"/>
      <c r="AU420" s="82"/>
      <c r="AV420" s="82"/>
      <c r="AW420" s="82"/>
      <c r="AX420" s="82"/>
      <c r="AY420" s="82"/>
      <c r="AZ420" s="82"/>
      <c r="BA420" s="82"/>
      <c r="BB420" s="82"/>
      <c r="BC420" s="82"/>
      <c r="BD420" s="82"/>
      <c r="BE420" s="82"/>
      <c r="BF420" s="82"/>
      <c r="BG420" s="82"/>
      <c r="BH420" s="82"/>
      <c r="BI420" s="82"/>
      <c r="BJ420" s="82"/>
    </row>
    <row r="421">
      <c r="AI421" s="82"/>
      <c r="AJ421" s="82"/>
      <c r="AK421" s="82"/>
      <c r="AL421" s="82"/>
      <c r="AM421" s="82"/>
      <c r="AN421" s="82"/>
      <c r="AO421" s="82"/>
      <c r="AP421" s="82"/>
      <c r="AQ421" s="82"/>
      <c r="AR421" s="82"/>
      <c r="AS421" s="82"/>
      <c r="AT421" s="82"/>
      <c r="AU421" s="82"/>
      <c r="AV421" s="82"/>
      <c r="AW421" s="82"/>
      <c r="AX421" s="82"/>
      <c r="AY421" s="82"/>
      <c r="AZ421" s="82"/>
      <c r="BA421" s="82"/>
      <c r="BB421" s="82"/>
      <c r="BC421" s="82"/>
      <c r="BD421" s="82"/>
      <c r="BE421" s="82"/>
      <c r="BF421" s="82"/>
      <c r="BG421" s="82"/>
      <c r="BH421" s="82"/>
      <c r="BI421" s="82"/>
      <c r="BJ421" s="82"/>
    </row>
    <row r="422">
      <c r="AI422" s="82"/>
      <c r="AJ422" s="82"/>
      <c r="AK422" s="82"/>
      <c r="AL422" s="82"/>
      <c r="AM422" s="82"/>
      <c r="AN422" s="82"/>
      <c r="AO422" s="82"/>
      <c r="AP422" s="82"/>
      <c r="AQ422" s="82"/>
      <c r="AR422" s="82"/>
      <c r="AS422" s="82"/>
      <c r="AT422" s="82"/>
      <c r="AU422" s="82"/>
      <c r="AV422" s="82"/>
      <c r="AW422" s="82"/>
      <c r="AX422" s="82"/>
      <c r="AY422" s="82"/>
      <c r="AZ422" s="82"/>
      <c r="BA422" s="82"/>
      <c r="BB422" s="82"/>
      <c r="BC422" s="82"/>
      <c r="BD422" s="82"/>
      <c r="BE422" s="82"/>
      <c r="BF422" s="82"/>
      <c r="BG422" s="82"/>
      <c r="BH422" s="82"/>
      <c r="BI422" s="82"/>
      <c r="BJ422" s="82"/>
    </row>
    <row r="423">
      <c r="AI423" s="82"/>
      <c r="AJ423" s="82"/>
      <c r="AK423" s="82"/>
      <c r="AL423" s="82"/>
      <c r="AM423" s="82"/>
      <c r="AN423" s="82"/>
      <c r="AO423" s="82"/>
      <c r="AP423" s="82"/>
      <c r="AQ423" s="82"/>
      <c r="AR423" s="82"/>
      <c r="AS423" s="82"/>
      <c r="AT423" s="82"/>
      <c r="AU423" s="82"/>
      <c r="AV423" s="82"/>
      <c r="AW423" s="82"/>
      <c r="AX423" s="82"/>
      <c r="AY423" s="82"/>
      <c r="AZ423" s="82"/>
      <c r="BA423" s="82"/>
      <c r="BB423" s="82"/>
      <c r="BC423" s="82"/>
      <c r="BD423" s="82"/>
      <c r="BE423" s="82"/>
      <c r="BF423" s="82"/>
      <c r="BG423" s="82"/>
      <c r="BH423" s="82"/>
      <c r="BI423" s="82"/>
      <c r="BJ423" s="82"/>
    </row>
    <row r="424">
      <c r="AI424" s="82"/>
      <c r="AJ424" s="82"/>
      <c r="AK424" s="82"/>
      <c r="AL424" s="82"/>
      <c r="AM424" s="82"/>
      <c r="AN424" s="82"/>
      <c r="AO424" s="82"/>
      <c r="AP424" s="82"/>
      <c r="AQ424" s="82"/>
      <c r="AR424" s="82"/>
      <c r="AS424" s="82"/>
      <c r="AT424" s="82"/>
      <c r="AU424" s="82"/>
      <c r="AV424" s="82"/>
      <c r="AW424" s="82"/>
      <c r="AX424" s="82"/>
      <c r="AY424" s="82"/>
      <c r="AZ424" s="82"/>
      <c r="BA424" s="82"/>
      <c r="BB424" s="82"/>
      <c r="BC424" s="82"/>
      <c r="BD424" s="82"/>
      <c r="BE424" s="82"/>
      <c r="BF424" s="82"/>
      <c r="BG424" s="82"/>
      <c r="BH424" s="82"/>
      <c r="BI424" s="82"/>
      <c r="BJ424" s="82"/>
    </row>
    <row r="425">
      <c r="AI425" s="82"/>
      <c r="AJ425" s="82"/>
      <c r="AK425" s="82"/>
      <c r="AL425" s="82"/>
      <c r="AM425" s="82"/>
      <c r="AN425" s="82"/>
      <c r="AO425" s="82"/>
      <c r="AP425" s="82"/>
      <c r="AQ425" s="82"/>
      <c r="AR425" s="82"/>
      <c r="AS425" s="82"/>
      <c r="AT425" s="82"/>
      <c r="AU425" s="82"/>
      <c r="AV425" s="82"/>
      <c r="AW425" s="82"/>
      <c r="AX425" s="82"/>
      <c r="AY425" s="82"/>
      <c r="AZ425" s="82"/>
      <c r="BA425" s="82"/>
      <c r="BB425" s="82"/>
      <c r="BC425" s="82"/>
      <c r="BD425" s="82"/>
      <c r="BE425" s="82"/>
      <c r="BF425" s="82"/>
      <c r="BG425" s="82"/>
      <c r="BH425" s="82"/>
      <c r="BI425" s="82"/>
      <c r="BJ425" s="82"/>
    </row>
    <row r="426">
      <c r="AI426" s="82"/>
      <c r="AJ426" s="82"/>
      <c r="AK426" s="82"/>
      <c r="AL426" s="82"/>
      <c r="AM426" s="82"/>
      <c r="AN426" s="82"/>
      <c r="AO426" s="82"/>
      <c r="AP426" s="82"/>
      <c r="AQ426" s="82"/>
      <c r="AR426" s="82"/>
      <c r="AS426" s="82"/>
      <c r="AT426" s="82"/>
      <c r="AU426" s="82"/>
      <c r="AV426" s="82"/>
      <c r="AW426" s="82"/>
      <c r="AX426" s="82"/>
      <c r="AY426" s="82"/>
      <c r="AZ426" s="82"/>
      <c r="BA426" s="82"/>
      <c r="BB426" s="82"/>
      <c r="BC426" s="82"/>
      <c r="BD426" s="82"/>
      <c r="BE426" s="82"/>
      <c r="BF426" s="82"/>
      <c r="BG426" s="82"/>
      <c r="BH426" s="82"/>
      <c r="BI426" s="82"/>
      <c r="BJ426" s="82"/>
    </row>
    <row r="427">
      <c r="AI427" s="82"/>
      <c r="AJ427" s="82"/>
      <c r="AK427" s="82"/>
      <c r="AL427" s="82"/>
      <c r="AM427" s="82"/>
      <c r="AN427" s="82"/>
      <c r="AO427" s="82"/>
      <c r="AP427" s="82"/>
      <c r="AQ427" s="82"/>
      <c r="AR427" s="82"/>
      <c r="AS427" s="82"/>
      <c r="AT427" s="82"/>
      <c r="AU427" s="82"/>
      <c r="AV427" s="82"/>
      <c r="AW427" s="82"/>
      <c r="AX427" s="82"/>
      <c r="AY427" s="82"/>
      <c r="AZ427" s="82"/>
      <c r="BA427" s="82"/>
      <c r="BB427" s="82"/>
      <c r="BC427" s="82"/>
      <c r="BD427" s="82"/>
      <c r="BE427" s="82"/>
      <c r="BF427" s="82"/>
      <c r="BG427" s="82"/>
      <c r="BH427" s="82"/>
      <c r="BI427" s="82"/>
      <c r="BJ427" s="82"/>
    </row>
    <row r="428">
      <c r="AI428" s="82"/>
      <c r="AJ428" s="82"/>
      <c r="AK428" s="82"/>
      <c r="AL428" s="82"/>
      <c r="AM428" s="82"/>
      <c r="AN428" s="82"/>
      <c r="AO428" s="82"/>
      <c r="AP428" s="82"/>
      <c r="AQ428" s="82"/>
      <c r="AR428" s="82"/>
      <c r="AS428" s="82"/>
      <c r="AT428" s="82"/>
      <c r="AU428" s="82"/>
      <c r="AV428" s="82"/>
      <c r="AW428" s="82"/>
      <c r="AX428" s="82"/>
      <c r="AY428" s="82"/>
      <c r="AZ428" s="82"/>
      <c r="BA428" s="82"/>
      <c r="BB428" s="82"/>
      <c r="BC428" s="82"/>
      <c r="BD428" s="82"/>
      <c r="BE428" s="82"/>
      <c r="BF428" s="82"/>
      <c r="BG428" s="82"/>
      <c r="BH428" s="82"/>
      <c r="BI428" s="82"/>
      <c r="BJ428" s="82"/>
    </row>
    <row r="429">
      <c r="AI429" s="82"/>
      <c r="AJ429" s="82"/>
      <c r="AK429" s="82"/>
      <c r="AL429" s="82"/>
      <c r="AM429" s="82"/>
      <c r="AN429" s="82"/>
      <c r="AO429" s="82"/>
      <c r="AP429" s="82"/>
      <c r="AQ429" s="82"/>
      <c r="AR429" s="82"/>
      <c r="AS429" s="82"/>
      <c r="AT429" s="82"/>
      <c r="AU429" s="82"/>
      <c r="AV429" s="82"/>
      <c r="AW429" s="82"/>
      <c r="AX429" s="82"/>
      <c r="AY429" s="82"/>
      <c r="AZ429" s="82"/>
      <c r="BA429" s="82"/>
      <c r="BB429" s="82"/>
      <c r="BC429" s="82"/>
      <c r="BD429" s="82"/>
      <c r="BE429" s="82"/>
      <c r="BF429" s="82"/>
      <c r="BG429" s="82"/>
      <c r="BH429" s="82"/>
      <c r="BI429" s="82"/>
      <c r="BJ429" s="82"/>
    </row>
    <row r="430">
      <c r="AI430" s="82"/>
      <c r="AJ430" s="82"/>
      <c r="AK430" s="82"/>
      <c r="AL430" s="82"/>
      <c r="AM430" s="82"/>
      <c r="AN430" s="82"/>
      <c r="AO430" s="82"/>
      <c r="AP430" s="82"/>
      <c r="AQ430" s="82"/>
      <c r="AR430" s="82"/>
      <c r="AS430" s="82"/>
      <c r="AT430" s="82"/>
      <c r="AU430" s="82"/>
      <c r="AV430" s="82"/>
      <c r="AW430" s="82"/>
      <c r="AX430" s="82"/>
      <c r="AY430" s="82"/>
      <c r="AZ430" s="82"/>
      <c r="BA430" s="82"/>
      <c r="BB430" s="82"/>
      <c r="BC430" s="82"/>
      <c r="BD430" s="82"/>
      <c r="BE430" s="82"/>
      <c r="BF430" s="82"/>
      <c r="BG430" s="82"/>
      <c r="BH430" s="82"/>
      <c r="BI430" s="82"/>
      <c r="BJ430" s="82"/>
    </row>
    <row r="431">
      <c r="AI431" s="82"/>
      <c r="AJ431" s="82"/>
      <c r="AK431" s="82"/>
      <c r="AL431" s="82"/>
      <c r="AM431" s="82"/>
      <c r="AN431" s="82"/>
      <c r="AO431" s="82"/>
      <c r="AP431" s="82"/>
      <c r="AQ431" s="82"/>
      <c r="AR431" s="82"/>
      <c r="AS431" s="82"/>
      <c r="AT431" s="82"/>
      <c r="AU431" s="82"/>
      <c r="AV431" s="82"/>
      <c r="AW431" s="82"/>
      <c r="AX431" s="82"/>
      <c r="AY431" s="82"/>
      <c r="AZ431" s="82"/>
      <c r="BA431" s="82"/>
      <c r="BB431" s="82"/>
      <c r="BC431" s="82"/>
      <c r="BD431" s="82"/>
      <c r="BE431" s="82"/>
      <c r="BF431" s="82"/>
      <c r="BG431" s="82"/>
      <c r="BH431" s="82"/>
      <c r="BI431" s="82"/>
      <c r="BJ431" s="82"/>
    </row>
    <row r="432">
      <c r="AI432" s="82"/>
      <c r="AJ432" s="82"/>
      <c r="AK432" s="82"/>
      <c r="AL432" s="82"/>
      <c r="AM432" s="82"/>
      <c r="AN432" s="82"/>
      <c r="AO432" s="82"/>
      <c r="AP432" s="82"/>
      <c r="AQ432" s="82"/>
      <c r="AR432" s="82"/>
      <c r="AS432" s="82"/>
      <c r="AT432" s="82"/>
      <c r="AU432" s="82"/>
      <c r="AV432" s="82"/>
      <c r="AW432" s="82"/>
      <c r="AX432" s="82"/>
      <c r="AY432" s="82"/>
      <c r="AZ432" s="82"/>
      <c r="BA432" s="82"/>
      <c r="BB432" s="82"/>
      <c r="BC432" s="82"/>
      <c r="BD432" s="82"/>
      <c r="BE432" s="82"/>
      <c r="BF432" s="82"/>
      <c r="BG432" s="82"/>
      <c r="BH432" s="82"/>
      <c r="BI432" s="82"/>
      <c r="BJ432" s="82"/>
    </row>
    <row r="433">
      <c r="AI433" s="82"/>
      <c r="AJ433" s="82"/>
      <c r="AK433" s="82"/>
      <c r="AL433" s="82"/>
      <c r="AM433" s="82"/>
      <c r="AN433" s="82"/>
      <c r="AO433" s="82"/>
      <c r="AP433" s="82"/>
      <c r="AQ433" s="82"/>
      <c r="AR433" s="82"/>
      <c r="AS433" s="82"/>
      <c r="AT433" s="82"/>
      <c r="AU433" s="82"/>
      <c r="AV433" s="82"/>
      <c r="AW433" s="82"/>
      <c r="AX433" s="82"/>
      <c r="AY433" s="82"/>
      <c r="AZ433" s="82"/>
      <c r="BA433" s="82"/>
      <c r="BB433" s="82"/>
      <c r="BC433" s="82"/>
      <c r="BD433" s="82"/>
      <c r="BE433" s="82"/>
      <c r="BF433" s="82"/>
      <c r="BG433" s="82"/>
      <c r="BH433" s="82"/>
      <c r="BI433" s="82"/>
      <c r="BJ433" s="82"/>
    </row>
    <row r="434">
      <c r="AI434" s="82"/>
      <c r="AJ434" s="82"/>
      <c r="AK434" s="82"/>
      <c r="AL434" s="82"/>
      <c r="AM434" s="82"/>
      <c r="AN434" s="82"/>
      <c r="AO434" s="82"/>
      <c r="AP434" s="82"/>
      <c r="AQ434" s="82"/>
      <c r="AR434" s="82"/>
      <c r="AS434" s="82"/>
      <c r="AT434" s="82"/>
      <c r="AU434" s="82"/>
      <c r="AV434" s="82"/>
      <c r="AW434" s="82"/>
      <c r="AX434" s="82"/>
      <c r="AY434" s="82"/>
      <c r="AZ434" s="82"/>
      <c r="BA434" s="82"/>
      <c r="BB434" s="82"/>
      <c r="BC434" s="82"/>
      <c r="BD434" s="82"/>
      <c r="BE434" s="82"/>
      <c r="BF434" s="82"/>
      <c r="BG434" s="82"/>
      <c r="BH434" s="82"/>
      <c r="BI434" s="82"/>
      <c r="BJ434" s="82"/>
    </row>
    <row r="435">
      <c r="AI435" s="82"/>
      <c r="AJ435" s="82"/>
      <c r="AK435" s="82"/>
      <c r="AL435" s="82"/>
      <c r="AM435" s="82"/>
      <c r="AN435" s="82"/>
      <c r="AO435" s="82"/>
      <c r="AP435" s="82"/>
      <c r="AQ435" s="82"/>
      <c r="AR435" s="82"/>
      <c r="AS435" s="82"/>
      <c r="AT435" s="82"/>
      <c r="AU435" s="82"/>
      <c r="AV435" s="82"/>
      <c r="AW435" s="82"/>
      <c r="AX435" s="82"/>
      <c r="AY435" s="82"/>
      <c r="AZ435" s="82"/>
      <c r="BA435" s="82"/>
      <c r="BB435" s="82"/>
      <c r="BC435" s="82"/>
      <c r="BD435" s="82"/>
      <c r="BE435" s="82"/>
      <c r="BF435" s="82"/>
      <c r="BG435" s="82"/>
      <c r="BH435" s="82"/>
      <c r="BI435" s="82"/>
      <c r="BJ435" s="82"/>
    </row>
    <row r="436">
      <c r="AI436" s="82"/>
      <c r="AJ436" s="82"/>
      <c r="AK436" s="82"/>
      <c r="AL436" s="82"/>
      <c r="AM436" s="82"/>
      <c r="AN436" s="82"/>
      <c r="AO436" s="82"/>
      <c r="AP436" s="82"/>
      <c r="AQ436" s="82"/>
      <c r="AR436" s="82"/>
      <c r="AS436" s="82"/>
      <c r="AT436" s="82"/>
      <c r="AU436" s="82"/>
      <c r="AV436" s="82"/>
      <c r="AW436" s="82"/>
      <c r="AX436" s="82"/>
      <c r="AY436" s="82"/>
      <c r="AZ436" s="82"/>
      <c r="BA436" s="82"/>
      <c r="BB436" s="82"/>
      <c r="BC436" s="82"/>
      <c r="BD436" s="82"/>
      <c r="BE436" s="82"/>
      <c r="BF436" s="82"/>
      <c r="BG436" s="82"/>
      <c r="BH436" s="82"/>
      <c r="BI436" s="82"/>
      <c r="BJ436" s="82"/>
    </row>
    <row r="437">
      <c r="AI437" s="82"/>
      <c r="AJ437" s="82"/>
      <c r="AK437" s="82"/>
      <c r="AL437" s="82"/>
      <c r="AM437" s="82"/>
      <c r="AN437" s="82"/>
      <c r="AO437" s="82"/>
      <c r="AP437" s="82"/>
      <c r="AQ437" s="82"/>
      <c r="AR437" s="82"/>
      <c r="AS437" s="82"/>
      <c r="AT437" s="82"/>
      <c r="AU437" s="82"/>
      <c r="AV437" s="82"/>
      <c r="AW437" s="82"/>
      <c r="AX437" s="82"/>
      <c r="AY437" s="82"/>
      <c r="AZ437" s="82"/>
      <c r="BA437" s="82"/>
      <c r="BB437" s="82"/>
      <c r="BC437" s="82"/>
      <c r="BD437" s="82"/>
      <c r="BE437" s="82"/>
      <c r="BF437" s="82"/>
      <c r="BG437" s="82"/>
      <c r="BH437" s="82"/>
      <c r="BI437" s="82"/>
      <c r="BJ437" s="82"/>
    </row>
    <row r="438">
      <c r="AI438" s="82"/>
      <c r="AJ438" s="82"/>
      <c r="AK438" s="82"/>
      <c r="AL438" s="82"/>
      <c r="AM438" s="82"/>
      <c r="AN438" s="82"/>
      <c r="AO438" s="82"/>
      <c r="AP438" s="82"/>
      <c r="AQ438" s="82"/>
      <c r="AR438" s="82"/>
      <c r="AS438" s="82"/>
      <c r="AT438" s="82"/>
      <c r="AU438" s="82"/>
      <c r="AV438" s="82"/>
      <c r="AW438" s="82"/>
      <c r="AX438" s="82"/>
      <c r="AY438" s="82"/>
      <c r="AZ438" s="82"/>
      <c r="BA438" s="82"/>
      <c r="BB438" s="82"/>
      <c r="BC438" s="82"/>
      <c r="BD438" s="82"/>
      <c r="BE438" s="82"/>
      <c r="BF438" s="82"/>
      <c r="BG438" s="82"/>
      <c r="BH438" s="82"/>
      <c r="BI438" s="82"/>
      <c r="BJ438" s="82"/>
    </row>
    <row r="439">
      <c r="AI439" s="82"/>
      <c r="AJ439" s="82"/>
      <c r="AK439" s="82"/>
      <c r="AL439" s="82"/>
      <c r="AM439" s="82"/>
      <c r="AN439" s="82"/>
      <c r="AO439" s="82"/>
      <c r="AP439" s="82"/>
      <c r="AQ439" s="82"/>
      <c r="AR439" s="82"/>
      <c r="AS439" s="82"/>
      <c r="AT439" s="82"/>
      <c r="AU439" s="82"/>
      <c r="AV439" s="82"/>
      <c r="AW439" s="82"/>
      <c r="AX439" s="82"/>
      <c r="AY439" s="82"/>
      <c r="AZ439" s="82"/>
      <c r="BA439" s="82"/>
      <c r="BB439" s="82"/>
      <c r="BC439" s="82"/>
      <c r="BD439" s="82"/>
      <c r="BE439" s="82"/>
      <c r="BF439" s="82"/>
      <c r="BG439" s="82"/>
      <c r="BH439" s="82"/>
      <c r="BI439" s="82"/>
      <c r="BJ439" s="82"/>
    </row>
    <row r="440">
      <c r="AI440" s="82"/>
      <c r="AJ440" s="82"/>
      <c r="AK440" s="82"/>
      <c r="AL440" s="82"/>
      <c r="AM440" s="82"/>
      <c r="AN440" s="82"/>
      <c r="AO440" s="82"/>
      <c r="AP440" s="82"/>
      <c r="AQ440" s="82"/>
      <c r="AR440" s="82"/>
      <c r="AS440" s="82"/>
      <c r="AT440" s="82"/>
      <c r="AU440" s="82"/>
      <c r="AV440" s="82"/>
      <c r="AW440" s="82"/>
      <c r="AX440" s="82"/>
      <c r="AY440" s="82"/>
      <c r="AZ440" s="82"/>
      <c r="BA440" s="82"/>
      <c r="BB440" s="82"/>
      <c r="BC440" s="82"/>
      <c r="BD440" s="82"/>
      <c r="BE440" s="82"/>
      <c r="BF440" s="82"/>
      <c r="BG440" s="82"/>
      <c r="BH440" s="82"/>
      <c r="BI440" s="82"/>
      <c r="BJ440" s="82"/>
    </row>
    <row r="441">
      <c r="AI441" s="82"/>
      <c r="AJ441" s="82"/>
      <c r="AK441" s="82"/>
      <c r="AL441" s="82"/>
      <c r="AM441" s="82"/>
      <c r="AN441" s="82"/>
      <c r="AO441" s="82"/>
      <c r="AP441" s="82"/>
      <c r="AQ441" s="82"/>
      <c r="AR441" s="82"/>
      <c r="AS441" s="82"/>
      <c r="AT441" s="82"/>
      <c r="AU441" s="82"/>
      <c r="AV441" s="82"/>
      <c r="AW441" s="82"/>
      <c r="AX441" s="82"/>
      <c r="AY441" s="82"/>
      <c r="AZ441" s="82"/>
      <c r="BA441" s="82"/>
      <c r="BB441" s="82"/>
      <c r="BC441" s="82"/>
      <c r="BD441" s="82"/>
      <c r="BE441" s="82"/>
      <c r="BF441" s="82"/>
      <c r="BG441" s="82"/>
      <c r="BH441" s="82"/>
      <c r="BI441" s="82"/>
      <c r="BJ441" s="82"/>
    </row>
    <row r="442">
      <c r="AI442" s="82"/>
      <c r="AJ442" s="82"/>
      <c r="AK442" s="82"/>
      <c r="AL442" s="82"/>
      <c r="AM442" s="82"/>
      <c r="AN442" s="82"/>
      <c r="AO442" s="82"/>
      <c r="AP442" s="82"/>
      <c r="AQ442" s="82"/>
      <c r="AR442" s="82"/>
      <c r="AS442" s="82"/>
      <c r="AT442" s="82"/>
      <c r="AU442" s="82"/>
      <c r="AV442" s="82"/>
      <c r="AW442" s="82"/>
      <c r="AX442" s="82"/>
      <c r="AY442" s="82"/>
      <c r="AZ442" s="82"/>
      <c r="BA442" s="82"/>
      <c r="BB442" s="82"/>
      <c r="BC442" s="82"/>
      <c r="BD442" s="82"/>
      <c r="BE442" s="82"/>
      <c r="BF442" s="82"/>
      <c r="BG442" s="82"/>
      <c r="BH442" s="82"/>
      <c r="BI442" s="82"/>
      <c r="BJ442" s="82"/>
    </row>
    <row r="443">
      <c r="AI443" s="82"/>
      <c r="AJ443" s="82"/>
      <c r="AK443" s="82"/>
      <c r="AL443" s="82"/>
      <c r="AM443" s="82"/>
      <c r="AN443" s="82"/>
      <c r="AO443" s="82"/>
      <c r="AP443" s="82"/>
      <c r="AQ443" s="82"/>
      <c r="AR443" s="82"/>
      <c r="AS443" s="82"/>
      <c r="AT443" s="82"/>
      <c r="AU443" s="82"/>
      <c r="AV443" s="82"/>
      <c r="AW443" s="82"/>
      <c r="AX443" s="82"/>
      <c r="AY443" s="82"/>
      <c r="AZ443" s="82"/>
      <c r="BA443" s="82"/>
      <c r="BB443" s="82"/>
      <c r="BC443" s="82"/>
      <c r="BD443" s="82"/>
      <c r="BE443" s="82"/>
      <c r="BF443" s="82"/>
      <c r="BG443" s="82"/>
      <c r="BH443" s="82"/>
      <c r="BI443" s="82"/>
      <c r="BJ443" s="82"/>
    </row>
    <row r="444">
      <c r="AI444" s="82"/>
      <c r="AJ444" s="82"/>
      <c r="AK444" s="82"/>
      <c r="AL444" s="82"/>
      <c r="AM444" s="82"/>
      <c r="AN444" s="82"/>
      <c r="AO444" s="82"/>
      <c r="AP444" s="82"/>
      <c r="AQ444" s="82"/>
      <c r="AR444" s="82"/>
      <c r="AS444" s="82"/>
      <c r="AT444" s="82"/>
      <c r="AU444" s="82"/>
      <c r="AV444" s="82"/>
      <c r="AW444" s="82"/>
      <c r="AX444" s="82"/>
      <c r="AY444" s="82"/>
      <c r="AZ444" s="82"/>
      <c r="BA444" s="82"/>
      <c r="BB444" s="82"/>
      <c r="BC444" s="82"/>
      <c r="BD444" s="82"/>
      <c r="BE444" s="82"/>
      <c r="BF444" s="82"/>
      <c r="BG444" s="82"/>
      <c r="BH444" s="82"/>
      <c r="BI444" s="82"/>
      <c r="BJ444" s="82"/>
    </row>
    <row r="445">
      <c r="AI445" s="82"/>
      <c r="AJ445" s="82"/>
      <c r="AK445" s="82"/>
      <c r="AL445" s="82"/>
      <c r="AM445" s="82"/>
      <c r="AN445" s="82"/>
      <c r="AO445" s="82"/>
      <c r="AP445" s="82"/>
      <c r="AQ445" s="82"/>
      <c r="AR445" s="82"/>
      <c r="AS445" s="82"/>
      <c r="AT445" s="82"/>
      <c r="AU445" s="82"/>
      <c r="AV445" s="82"/>
      <c r="AW445" s="82"/>
      <c r="AX445" s="82"/>
      <c r="AY445" s="82"/>
      <c r="AZ445" s="82"/>
      <c r="BA445" s="82"/>
      <c r="BB445" s="82"/>
      <c r="BC445" s="82"/>
      <c r="BD445" s="82"/>
      <c r="BE445" s="82"/>
      <c r="BF445" s="82"/>
      <c r="BG445" s="82"/>
      <c r="BH445" s="82"/>
      <c r="BI445" s="82"/>
      <c r="BJ445" s="82"/>
    </row>
    <row r="446">
      <c r="AI446" s="82"/>
      <c r="AJ446" s="82"/>
      <c r="AK446" s="82"/>
      <c r="AL446" s="82"/>
      <c r="AM446" s="82"/>
      <c r="AN446" s="82"/>
      <c r="AO446" s="82"/>
      <c r="AP446" s="82"/>
      <c r="AQ446" s="82"/>
      <c r="AR446" s="82"/>
      <c r="AS446" s="82"/>
      <c r="AT446" s="82"/>
      <c r="AU446" s="82"/>
      <c r="AV446" s="82"/>
      <c r="AW446" s="82"/>
      <c r="AX446" s="82"/>
      <c r="AY446" s="82"/>
      <c r="AZ446" s="82"/>
      <c r="BA446" s="82"/>
      <c r="BB446" s="82"/>
      <c r="BC446" s="82"/>
      <c r="BD446" s="82"/>
      <c r="BE446" s="82"/>
      <c r="BF446" s="82"/>
      <c r="BG446" s="82"/>
      <c r="BH446" s="82"/>
      <c r="BI446" s="82"/>
      <c r="BJ446" s="82"/>
    </row>
    <row r="447">
      <c r="AI447" s="82"/>
      <c r="AJ447" s="82"/>
      <c r="AK447" s="82"/>
      <c r="AL447" s="82"/>
      <c r="AM447" s="82"/>
      <c r="AN447" s="82"/>
      <c r="AO447" s="82"/>
      <c r="AP447" s="82"/>
      <c r="AQ447" s="82"/>
      <c r="AR447" s="82"/>
      <c r="AS447" s="82"/>
      <c r="AT447" s="82"/>
      <c r="AU447" s="82"/>
      <c r="AV447" s="82"/>
      <c r="AW447" s="82"/>
      <c r="AX447" s="82"/>
      <c r="AY447" s="82"/>
      <c r="AZ447" s="82"/>
      <c r="BA447" s="82"/>
      <c r="BB447" s="82"/>
      <c r="BC447" s="82"/>
      <c r="BD447" s="82"/>
      <c r="BE447" s="82"/>
      <c r="BF447" s="82"/>
      <c r="BG447" s="82"/>
      <c r="BH447" s="82"/>
      <c r="BI447" s="82"/>
      <c r="BJ447" s="82"/>
    </row>
    <row r="448">
      <c r="AI448" s="82"/>
      <c r="AJ448" s="82"/>
      <c r="AK448" s="82"/>
      <c r="AL448" s="82"/>
      <c r="AM448" s="82"/>
      <c r="AN448" s="82"/>
      <c r="AO448" s="82"/>
      <c r="AP448" s="82"/>
      <c r="AQ448" s="82"/>
      <c r="AR448" s="82"/>
      <c r="AS448" s="82"/>
      <c r="AT448" s="82"/>
      <c r="AU448" s="82"/>
      <c r="AV448" s="82"/>
      <c r="AW448" s="82"/>
      <c r="AX448" s="82"/>
      <c r="AY448" s="82"/>
      <c r="AZ448" s="82"/>
      <c r="BA448" s="82"/>
      <c r="BB448" s="82"/>
      <c r="BC448" s="82"/>
      <c r="BD448" s="82"/>
      <c r="BE448" s="82"/>
      <c r="BF448" s="82"/>
      <c r="BG448" s="82"/>
      <c r="BH448" s="82"/>
      <c r="BI448" s="82"/>
      <c r="BJ448" s="82"/>
    </row>
    <row r="449">
      <c r="AI449" s="82"/>
      <c r="AJ449" s="82"/>
      <c r="AK449" s="82"/>
      <c r="AL449" s="82"/>
      <c r="AM449" s="82"/>
      <c r="AN449" s="82"/>
      <c r="AO449" s="82"/>
      <c r="AP449" s="82"/>
      <c r="AQ449" s="82"/>
      <c r="AR449" s="82"/>
      <c r="AS449" s="82"/>
      <c r="AT449" s="82"/>
      <c r="AU449" s="82"/>
      <c r="AV449" s="82"/>
      <c r="AW449" s="82"/>
      <c r="AX449" s="82"/>
      <c r="AY449" s="82"/>
      <c r="AZ449" s="82"/>
      <c r="BA449" s="82"/>
      <c r="BB449" s="82"/>
      <c r="BC449" s="82"/>
      <c r="BD449" s="82"/>
      <c r="BE449" s="82"/>
      <c r="BF449" s="82"/>
      <c r="BG449" s="82"/>
      <c r="BH449" s="82"/>
      <c r="BI449" s="82"/>
      <c r="BJ449" s="82"/>
    </row>
    <row r="450">
      <c r="AI450" s="82"/>
      <c r="AJ450" s="82"/>
      <c r="AK450" s="82"/>
      <c r="AL450" s="82"/>
      <c r="AM450" s="82"/>
      <c r="AN450" s="82"/>
      <c r="AO450" s="82"/>
      <c r="AP450" s="82"/>
      <c r="AQ450" s="82"/>
      <c r="AR450" s="82"/>
      <c r="AS450" s="82"/>
      <c r="AT450" s="82"/>
      <c r="AU450" s="82"/>
      <c r="AV450" s="82"/>
      <c r="AW450" s="82"/>
      <c r="AX450" s="82"/>
      <c r="AY450" s="82"/>
      <c r="AZ450" s="82"/>
      <c r="BA450" s="82"/>
      <c r="BB450" s="82"/>
      <c r="BC450" s="82"/>
      <c r="BD450" s="82"/>
      <c r="BE450" s="82"/>
      <c r="BF450" s="82"/>
      <c r="BG450" s="82"/>
      <c r="BH450" s="82"/>
      <c r="BI450" s="82"/>
      <c r="BJ450" s="82"/>
    </row>
    <row r="451">
      <c r="AI451" s="82"/>
      <c r="AJ451" s="82"/>
      <c r="AK451" s="82"/>
      <c r="AL451" s="82"/>
      <c r="AM451" s="82"/>
      <c r="AN451" s="82"/>
      <c r="AO451" s="82"/>
      <c r="AP451" s="82"/>
      <c r="AQ451" s="82"/>
      <c r="AR451" s="82"/>
      <c r="AS451" s="82"/>
      <c r="AT451" s="82"/>
      <c r="AU451" s="82"/>
      <c r="AV451" s="82"/>
      <c r="AW451" s="82"/>
      <c r="AX451" s="82"/>
      <c r="AY451" s="82"/>
      <c r="AZ451" s="82"/>
      <c r="BA451" s="82"/>
      <c r="BB451" s="82"/>
      <c r="BC451" s="82"/>
      <c r="BD451" s="82"/>
      <c r="BE451" s="82"/>
      <c r="BF451" s="82"/>
      <c r="BG451" s="82"/>
      <c r="BH451" s="82"/>
      <c r="BI451" s="82"/>
      <c r="BJ451" s="82"/>
    </row>
    <row r="452">
      <c r="AI452" s="82"/>
      <c r="AJ452" s="82"/>
      <c r="AK452" s="82"/>
      <c r="AL452" s="82"/>
      <c r="AM452" s="82"/>
      <c r="AN452" s="82"/>
      <c r="AO452" s="82"/>
      <c r="AP452" s="82"/>
      <c r="AQ452" s="82"/>
      <c r="AR452" s="82"/>
      <c r="AS452" s="82"/>
      <c r="AT452" s="82"/>
      <c r="AU452" s="82"/>
      <c r="AV452" s="82"/>
      <c r="AW452" s="82"/>
      <c r="AX452" s="82"/>
      <c r="AY452" s="82"/>
      <c r="AZ452" s="82"/>
      <c r="BA452" s="82"/>
      <c r="BB452" s="82"/>
      <c r="BC452" s="82"/>
      <c r="BD452" s="82"/>
      <c r="BE452" s="82"/>
      <c r="BF452" s="82"/>
      <c r="BG452" s="82"/>
      <c r="BH452" s="82"/>
      <c r="BI452" s="82"/>
      <c r="BJ452" s="82"/>
    </row>
    <row r="453">
      <c r="AI453" s="82"/>
      <c r="AJ453" s="82"/>
      <c r="AK453" s="82"/>
      <c r="AL453" s="82"/>
      <c r="AM453" s="82"/>
      <c r="AN453" s="82"/>
      <c r="AO453" s="82"/>
      <c r="AP453" s="82"/>
      <c r="AQ453" s="82"/>
      <c r="AR453" s="82"/>
      <c r="AS453" s="82"/>
      <c r="AT453" s="82"/>
      <c r="AU453" s="82"/>
      <c r="AV453" s="82"/>
      <c r="AW453" s="82"/>
      <c r="AX453" s="82"/>
      <c r="AY453" s="82"/>
      <c r="AZ453" s="82"/>
      <c r="BA453" s="82"/>
      <c r="BB453" s="82"/>
      <c r="BC453" s="82"/>
      <c r="BD453" s="82"/>
      <c r="BE453" s="82"/>
      <c r="BF453" s="82"/>
      <c r="BG453" s="82"/>
      <c r="BH453" s="82"/>
      <c r="BI453" s="82"/>
      <c r="BJ453" s="82"/>
    </row>
    <row r="454">
      <c r="AI454" s="82"/>
      <c r="AJ454" s="82"/>
      <c r="AK454" s="82"/>
      <c r="AL454" s="82"/>
      <c r="AM454" s="82"/>
      <c r="AN454" s="82"/>
      <c r="AO454" s="82"/>
      <c r="AP454" s="82"/>
      <c r="AQ454" s="82"/>
      <c r="AR454" s="82"/>
      <c r="AS454" s="82"/>
      <c r="AT454" s="82"/>
      <c r="AU454" s="82"/>
      <c r="AV454" s="82"/>
      <c r="AW454" s="82"/>
      <c r="AX454" s="82"/>
      <c r="AY454" s="82"/>
      <c r="AZ454" s="82"/>
      <c r="BA454" s="82"/>
      <c r="BB454" s="82"/>
      <c r="BC454" s="82"/>
      <c r="BD454" s="82"/>
      <c r="BE454" s="82"/>
      <c r="BF454" s="82"/>
      <c r="BG454" s="82"/>
      <c r="BH454" s="82"/>
      <c r="BI454" s="82"/>
      <c r="BJ454" s="82"/>
    </row>
    <row r="455">
      <c r="AI455" s="82"/>
      <c r="AJ455" s="82"/>
      <c r="AK455" s="82"/>
      <c r="AL455" s="82"/>
      <c r="AM455" s="82"/>
      <c r="AN455" s="82"/>
      <c r="AO455" s="82"/>
      <c r="AP455" s="82"/>
      <c r="AQ455" s="82"/>
      <c r="AR455" s="82"/>
      <c r="AS455" s="82"/>
      <c r="AT455" s="82"/>
      <c r="AU455" s="82"/>
      <c r="AV455" s="82"/>
      <c r="AW455" s="82"/>
      <c r="AX455" s="82"/>
      <c r="AY455" s="82"/>
      <c r="AZ455" s="82"/>
      <c r="BA455" s="82"/>
      <c r="BB455" s="82"/>
      <c r="BC455" s="82"/>
      <c r="BD455" s="82"/>
      <c r="BE455" s="82"/>
      <c r="BF455" s="82"/>
      <c r="BG455" s="82"/>
      <c r="BH455" s="82"/>
      <c r="BI455" s="82"/>
      <c r="BJ455" s="82"/>
    </row>
    <row r="456">
      <c r="AI456" s="82"/>
      <c r="AJ456" s="82"/>
      <c r="AK456" s="82"/>
      <c r="AL456" s="82"/>
      <c r="AM456" s="82"/>
      <c r="AN456" s="82"/>
      <c r="AO456" s="82"/>
      <c r="AP456" s="82"/>
      <c r="AQ456" s="82"/>
      <c r="AR456" s="82"/>
      <c r="AS456" s="82"/>
      <c r="AT456" s="82"/>
      <c r="AU456" s="82"/>
      <c r="AV456" s="82"/>
      <c r="AW456" s="82"/>
      <c r="AX456" s="82"/>
      <c r="AY456" s="82"/>
      <c r="AZ456" s="82"/>
      <c r="BA456" s="82"/>
      <c r="BB456" s="82"/>
      <c r="BC456" s="82"/>
      <c r="BD456" s="82"/>
      <c r="BE456" s="82"/>
      <c r="BF456" s="82"/>
      <c r="BG456" s="82"/>
      <c r="BH456" s="82"/>
      <c r="BI456" s="82"/>
      <c r="BJ456" s="82"/>
    </row>
    <row r="457">
      <c r="AI457" s="82"/>
      <c r="AJ457" s="82"/>
      <c r="AK457" s="82"/>
      <c r="AL457" s="82"/>
      <c r="AM457" s="82"/>
      <c r="AN457" s="82"/>
      <c r="AO457" s="82"/>
      <c r="AP457" s="82"/>
      <c r="AQ457" s="82"/>
      <c r="AR457" s="82"/>
      <c r="AS457" s="82"/>
      <c r="AT457" s="82"/>
      <c r="AU457" s="82"/>
      <c r="AV457" s="82"/>
      <c r="AW457" s="82"/>
      <c r="AX457" s="82"/>
      <c r="AY457" s="82"/>
      <c r="AZ457" s="82"/>
      <c r="BA457" s="82"/>
      <c r="BB457" s="82"/>
      <c r="BC457" s="82"/>
      <c r="BD457" s="82"/>
      <c r="BE457" s="82"/>
      <c r="BF457" s="82"/>
      <c r="BG457" s="82"/>
      <c r="BH457" s="82"/>
      <c r="BI457" s="82"/>
      <c r="BJ457" s="82"/>
    </row>
    <row r="458">
      <c r="AI458" s="82"/>
      <c r="AJ458" s="82"/>
      <c r="AK458" s="82"/>
      <c r="AL458" s="82"/>
      <c r="AM458" s="82"/>
      <c r="AN458" s="82"/>
      <c r="AO458" s="82"/>
      <c r="AP458" s="82"/>
      <c r="AQ458" s="82"/>
      <c r="AR458" s="82"/>
      <c r="AS458" s="82"/>
      <c r="AT458" s="82"/>
      <c r="AU458" s="82"/>
      <c r="AV458" s="82"/>
      <c r="AW458" s="82"/>
      <c r="AX458" s="82"/>
      <c r="AY458" s="82"/>
      <c r="AZ458" s="82"/>
      <c r="BA458" s="82"/>
      <c r="BB458" s="82"/>
      <c r="BC458" s="82"/>
      <c r="BD458" s="82"/>
      <c r="BE458" s="82"/>
      <c r="BF458" s="82"/>
      <c r="BG458" s="82"/>
      <c r="BH458" s="82"/>
      <c r="BI458" s="82"/>
      <c r="BJ458" s="82"/>
    </row>
    <row r="459">
      <c r="AI459" s="82"/>
      <c r="AJ459" s="82"/>
      <c r="AK459" s="82"/>
      <c r="AL459" s="82"/>
      <c r="AM459" s="82"/>
      <c r="AN459" s="82"/>
      <c r="AO459" s="82"/>
      <c r="AP459" s="82"/>
      <c r="AQ459" s="82"/>
      <c r="AR459" s="82"/>
      <c r="AS459" s="82"/>
      <c r="AT459" s="82"/>
      <c r="AU459" s="82"/>
      <c r="AV459" s="82"/>
      <c r="AW459" s="82"/>
      <c r="AX459" s="82"/>
      <c r="AY459" s="82"/>
      <c r="AZ459" s="82"/>
      <c r="BA459" s="82"/>
      <c r="BB459" s="82"/>
      <c r="BC459" s="82"/>
      <c r="BD459" s="82"/>
      <c r="BE459" s="82"/>
      <c r="BF459" s="82"/>
      <c r="BG459" s="82"/>
      <c r="BH459" s="82"/>
      <c r="BI459" s="82"/>
      <c r="BJ459" s="82"/>
    </row>
    <row r="460">
      <c r="AI460" s="82"/>
      <c r="AJ460" s="82"/>
      <c r="AK460" s="82"/>
      <c r="AL460" s="82"/>
      <c r="AM460" s="82"/>
      <c r="AN460" s="82"/>
      <c r="AO460" s="82"/>
      <c r="AP460" s="82"/>
      <c r="AQ460" s="82"/>
      <c r="AR460" s="82"/>
      <c r="AS460" s="82"/>
      <c r="AT460" s="82"/>
      <c r="AU460" s="82"/>
      <c r="AV460" s="82"/>
      <c r="AW460" s="82"/>
      <c r="AX460" s="82"/>
      <c r="AY460" s="82"/>
      <c r="AZ460" s="82"/>
      <c r="BA460" s="82"/>
      <c r="BB460" s="82"/>
      <c r="BC460" s="82"/>
      <c r="BD460" s="82"/>
      <c r="BE460" s="82"/>
      <c r="BF460" s="82"/>
      <c r="BG460" s="82"/>
      <c r="BH460" s="82"/>
      <c r="BI460" s="82"/>
      <c r="BJ460" s="82"/>
    </row>
    <row r="461">
      <c r="AI461" s="82"/>
      <c r="AJ461" s="82"/>
      <c r="AK461" s="82"/>
      <c r="AL461" s="82"/>
      <c r="AM461" s="82"/>
      <c r="AN461" s="82"/>
      <c r="AO461" s="82"/>
      <c r="AP461" s="82"/>
      <c r="AQ461" s="82"/>
      <c r="AR461" s="82"/>
      <c r="AS461" s="82"/>
      <c r="AT461" s="82"/>
      <c r="AU461" s="82"/>
      <c r="AV461" s="82"/>
      <c r="AW461" s="82"/>
      <c r="AX461" s="82"/>
      <c r="AY461" s="82"/>
      <c r="AZ461" s="82"/>
      <c r="BA461" s="82"/>
      <c r="BB461" s="82"/>
      <c r="BC461" s="82"/>
      <c r="BD461" s="82"/>
      <c r="BE461" s="82"/>
      <c r="BF461" s="82"/>
      <c r="BG461" s="82"/>
      <c r="BH461" s="82"/>
      <c r="BI461" s="82"/>
      <c r="BJ461" s="82"/>
    </row>
    <row r="462">
      <c r="AI462" s="82"/>
      <c r="AJ462" s="82"/>
      <c r="AK462" s="82"/>
      <c r="AL462" s="82"/>
      <c r="AM462" s="82"/>
      <c r="AN462" s="82"/>
      <c r="AO462" s="82"/>
      <c r="AP462" s="82"/>
      <c r="AQ462" s="82"/>
      <c r="AR462" s="82"/>
      <c r="AS462" s="82"/>
      <c r="AT462" s="82"/>
      <c r="AU462" s="82"/>
      <c r="AV462" s="82"/>
      <c r="AW462" s="82"/>
      <c r="AX462" s="82"/>
      <c r="AY462" s="82"/>
      <c r="AZ462" s="82"/>
      <c r="BA462" s="82"/>
      <c r="BB462" s="82"/>
      <c r="BC462" s="82"/>
      <c r="BD462" s="82"/>
      <c r="BE462" s="82"/>
      <c r="BF462" s="82"/>
      <c r="BG462" s="82"/>
      <c r="BH462" s="82"/>
      <c r="BI462" s="82"/>
      <c r="BJ462" s="82"/>
    </row>
    <row r="463">
      <c r="AI463" s="82"/>
      <c r="AJ463" s="82"/>
      <c r="AK463" s="82"/>
      <c r="AL463" s="82"/>
      <c r="AM463" s="82"/>
      <c r="AN463" s="82"/>
      <c r="AO463" s="82"/>
      <c r="AP463" s="82"/>
      <c r="AQ463" s="82"/>
      <c r="AR463" s="82"/>
      <c r="AS463" s="82"/>
      <c r="AT463" s="82"/>
      <c r="AU463" s="82"/>
      <c r="AV463" s="82"/>
      <c r="AW463" s="82"/>
      <c r="AX463" s="82"/>
      <c r="AY463" s="82"/>
      <c r="AZ463" s="82"/>
      <c r="BA463" s="82"/>
      <c r="BB463" s="82"/>
      <c r="BC463" s="82"/>
      <c r="BD463" s="82"/>
      <c r="BE463" s="82"/>
      <c r="BF463" s="82"/>
      <c r="BG463" s="82"/>
      <c r="BH463" s="82"/>
      <c r="BI463" s="82"/>
      <c r="BJ463" s="82"/>
    </row>
    <row r="464">
      <c r="AI464" s="82"/>
      <c r="AJ464" s="82"/>
      <c r="AK464" s="82"/>
      <c r="AL464" s="82"/>
      <c r="AM464" s="82"/>
      <c r="AN464" s="82"/>
      <c r="AO464" s="82"/>
      <c r="AP464" s="82"/>
      <c r="AQ464" s="82"/>
      <c r="AR464" s="82"/>
      <c r="AS464" s="82"/>
      <c r="AT464" s="82"/>
      <c r="AU464" s="82"/>
      <c r="AV464" s="82"/>
      <c r="AW464" s="82"/>
      <c r="AX464" s="82"/>
      <c r="AY464" s="82"/>
      <c r="AZ464" s="82"/>
      <c r="BA464" s="82"/>
      <c r="BB464" s="82"/>
      <c r="BC464" s="82"/>
      <c r="BD464" s="82"/>
      <c r="BE464" s="82"/>
      <c r="BF464" s="82"/>
      <c r="BG464" s="82"/>
      <c r="BH464" s="82"/>
      <c r="BI464" s="82"/>
      <c r="BJ464" s="82"/>
    </row>
    <row r="465">
      <c r="AI465" s="82"/>
      <c r="AJ465" s="82"/>
      <c r="AK465" s="82"/>
      <c r="AL465" s="82"/>
      <c r="AM465" s="82"/>
      <c r="AN465" s="82"/>
      <c r="AO465" s="82"/>
      <c r="AP465" s="82"/>
      <c r="AQ465" s="82"/>
      <c r="AR465" s="82"/>
      <c r="AS465" s="82"/>
      <c r="AT465" s="82"/>
      <c r="AU465" s="82"/>
      <c r="AV465" s="82"/>
      <c r="AW465" s="82"/>
      <c r="AX465" s="82"/>
      <c r="AY465" s="82"/>
      <c r="AZ465" s="82"/>
      <c r="BA465" s="82"/>
      <c r="BB465" s="82"/>
      <c r="BC465" s="82"/>
      <c r="BD465" s="82"/>
      <c r="BE465" s="82"/>
      <c r="BF465" s="82"/>
      <c r="BG465" s="82"/>
      <c r="BH465" s="82"/>
      <c r="BI465" s="82"/>
      <c r="BJ465" s="82"/>
    </row>
    <row r="466">
      <c r="AI466" s="82"/>
      <c r="AJ466" s="82"/>
      <c r="AK466" s="82"/>
      <c r="AL466" s="82"/>
      <c r="AM466" s="82"/>
      <c r="AN466" s="82"/>
      <c r="AO466" s="82"/>
      <c r="AP466" s="82"/>
      <c r="AQ466" s="82"/>
      <c r="AR466" s="82"/>
      <c r="AS466" s="82"/>
      <c r="AT466" s="82"/>
      <c r="AU466" s="82"/>
      <c r="AV466" s="82"/>
      <c r="AW466" s="82"/>
      <c r="AX466" s="82"/>
      <c r="AY466" s="82"/>
      <c r="AZ466" s="82"/>
      <c r="BA466" s="82"/>
      <c r="BB466" s="82"/>
      <c r="BC466" s="82"/>
      <c r="BD466" s="82"/>
      <c r="BE466" s="82"/>
      <c r="BF466" s="82"/>
      <c r="BG466" s="82"/>
      <c r="BH466" s="82"/>
      <c r="BI466" s="82"/>
      <c r="BJ466" s="82"/>
    </row>
    <row r="467">
      <c r="AI467" s="82"/>
      <c r="AJ467" s="82"/>
      <c r="AK467" s="82"/>
      <c r="AL467" s="82"/>
      <c r="AM467" s="82"/>
      <c r="AN467" s="82"/>
      <c r="AO467" s="82"/>
      <c r="AP467" s="82"/>
      <c r="AQ467" s="82"/>
      <c r="AR467" s="82"/>
      <c r="AS467" s="82"/>
      <c r="AT467" s="82"/>
      <c r="AU467" s="82"/>
      <c r="AV467" s="82"/>
      <c r="AW467" s="82"/>
      <c r="AX467" s="82"/>
      <c r="AY467" s="82"/>
      <c r="AZ467" s="82"/>
      <c r="BA467" s="82"/>
      <c r="BB467" s="82"/>
      <c r="BC467" s="82"/>
      <c r="BD467" s="82"/>
      <c r="BE467" s="82"/>
      <c r="BF467" s="82"/>
      <c r="BG467" s="82"/>
      <c r="BH467" s="82"/>
      <c r="BI467" s="82"/>
      <c r="BJ467" s="82"/>
    </row>
    <row r="468">
      <c r="AI468" s="82"/>
      <c r="AJ468" s="82"/>
      <c r="AK468" s="82"/>
      <c r="AL468" s="82"/>
      <c r="AM468" s="82"/>
      <c r="AN468" s="82"/>
      <c r="AO468" s="82"/>
      <c r="AP468" s="82"/>
      <c r="AQ468" s="82"/>
      <c r="AR468" s="82"/>
      <c r="AS468" s="82"/>
      <c r="AT468" s="82"/>
      <c r="AU468" s="82"/>
      <c r="AV468" s="82"/>
      <c r="AW468" s="82"/>
      <c r="AX468" s="82"/>
      <c r="AY468" s="82"/>
      <c r="AZ468" s="82"/>
      <c r="BA468" s="82"/>
      <c r="BB468" s="82"/>
      <c r="BC468" s="82"/>
      <c r="BD468" s="82"/>
      <c r="BE468" s="82"/>
      <c r="BF468" s="82"/>
      <c r="BG468" s="82"/>
      <c r="BH468" s="82"/>
      <c r="BI468" s="82"/>
      <c r="BJ468" s="82"/>
    </row>
    <row r="469">
      <c r="AI469" s="82"/>
      <c r="AJ469" s="82"/>
      <c r="AK469" s="82"/>
      <c r="AL469" s="82"/>
      <c r="AM469" s="82"/>
      <c r="AN469" s="82"/>
      <c r="AO469" s="82"/>
      <c r="AP469" s="82"/>
      <c r="AQ469" s="82"/>
      <c r="AR469" s="82"/>
      <c r="AS469" s="82"/>
      <c r="AT469" s="82"/>
      <c r="AU469" s="82"/>
      <c r="AV469" s="82"/>
      <c r="AW469" s="82"/>
      <c r="AX469" s="82"/>
      <c r="AY469" s="82"/>
      <c r="AZ469" s="82"/>
      <c r="BA469" s="82"/>
      <c r="BB469" s="82"/>
      <c r="BC469" s="82"/>
      <c r="BD469" s="82"/>
      <c r="BE469" s="82"/>
      <c r="BF469" s="82"/>
      <c r="BG469" s="82"/>
      <c r="BH469" s="82"/>
      <c r="BI469" s="82"/>
      <c r="BJ469" s="82"/>
    </row>
    <row r="470">
      <c r="AI470" s="82"/>
      <c r="AJ470" s="82"/>
      <c r="AK470" s="82"/>
      <c r="AL470" s="82"/>
      <c r="AM470" s="82"/>
      <c r="AN470" s="82"/>
      <c r="AO470" s="82"/>
      <c r="AP470" s="82"/>
      <c r="AQ470" s="82"/>
      <c r="AR470" s="82"/>
      <c r="AS470" s="82"/>
      <c r="AT470" s="82"/>
      <c r="AU470" s="82"/>
      <c r="AV470" s="82"/>
      <c r="AW470" s="82"/>
      <c r="AX470" s="82"/>
      <c r="AY470" s="82"/>
      <c r="AZ470" s="82"/>
      <c r="BA470" s="82"/>
      <c r="BB470" s="82"/>
      <c r="BC470" s="82"/>
      <c r="BD470" s="82"/>
      <c r="BE470" s="82"/>
      <c r="BF470" s="82"/>
      <c r="BG470" s="82"/>
      <c r="BH470" s="82"/>
      <c r="BI470" s="82"/>
      <c r="BJ470" s="82"/>
    </row>
    <row r="471">
      <c r="AI471" s="82"/>
      <c r="AJ471" s="82"/>
      <c r="AK471" s="82"/>
      <c r="AL471" s="82"/>
      <c r="AM471" s="82"/>
      <c r="AN471" s="82"/>
      <c r="AO471" s="82"/>
      <c r="AP471" s="82"/>
      <c r="AQ471" s="82"/>
      <c r="AR471" s="82"/>
      <c r="AS471" s="82"/>
      <c r="AT471" s="82"/>
      <c r="AU471" s="82"/>
      <c r="AV471" s="82"/>
      <c r="AW471" s="82"/>
      <c r="AX471" s="82"/>
      <c r="AY471" s="82"/>
      <c r="AZ471" s="82"/>
      <c r="BA471" s="82"/>
      <c r="BB471" s="82"/>
      <c r="BC471" s="82"/>
      <c r="BD471" s="82"/>
      <c r="BE471" s="82"/>
      <c r="BF471" s="82"/>
      <c r="BG471" s="82"/>
      <c r="BH471" s="82"/>
      <c r="BI471" s="82"/>
      <c r="BJ471" s="82"/>
    </row>
    <row r="472">
      <c r="AI472" s="82"/>
      <c r="AJ472" s="82"/>
      <c r="AK472" s="82"/>
      <c r="AL472" s="82"/>
      <c r="AM472" s="82"/>
      <c r="AN472" s="82"/>
      <c r="AO472" s="82"/>
      <c r="AP472" s="82"/>
      <c r="AQ472" s="82"/>
      <c r="AR472" s="82"/>
      <c r="AS472" s="82"/>
      <c r="AT472" s="82"/>
      <c r="AU472" s="82"/>
      <c r="AV472" s="82"/>
      <c r="AW472" s="82"/>
      <c r="AX472" s="82"/>
      <c r="AY472" s="82"/>
      <c r="AZ472" s="82"/>
      <c r="BA472" s="82"/>
      <c r="BB472" s="82"/>
      <c r="BC472" s="82"/>
      <c r="BD472" s="82"/>
      <c r="BE472" s="82"/>
      <c r="BF472" s="82"/>
      <c r="BG472" s="82"/>
      <c r="BH472" s="82"/>
      <c r="BI472" s="82"/>
      <c r="BJ472" s="82"/>
    </row>
    <row r="473">
      <c r="AI473" s="82"/>
      <c r="AJ473" s="82"/>
      <c r="AK473" s="82"/>
      <c r="AL473" s="82"/>
      <c r="AM473" s="82"/>
      <c r="AN473" s="82"/>
      <c r="AO473" s="82"/>
      <c r="AP473" s="82"/>
      <c r="AQ473" s="82"/>
      <c r="AR473" s="82"/>
      <c r="AS473" s="82"/>
      <c r="AT473" s="82"/>
      <c r="AU473" s="82"/>
      <c r="AV473" s="82"/>
      <c r="AW473" s="82"/>
      <c r="AX473" s="82"/>
      <c r="AY473" s="82"/>
      <c r="AZ473" s="82"/>
      <c r="BA473" s="82"/>
      <c r="BB473" s="82"/>
      <c r="BC473" s="82"/>
      <c r="BD473" s="82"/>
      <c r="BE473" s="82"/>
      <c r="BF473" s="82"/>
      <c r="BG473" s="82"/>
      <c r="BH473" s="82"/>
      <c r="BI473" s="82"/>
      <c r="BJ473" s="82"/>
    </row>
    <row r="474">
      <c r="AI474" s="82"/>
      <c r="AJ474" s="82"/>
      <c r="AK474" s="82"/>
      <c r="AL474" s="82"/>
      <c r="AM474" s="82"/>
      <c r="AN474" s="82"/>
      <c r="AO474" s="82"/>
      <c r="AP474" s="82"/>
      <c r="AQ474" s="82"/>
      <c r="AR474" s="82"/>
      <c r="AS474" s="82"/>
      <c r="AT474" s="82"/>
      <c r="AU474" s="82"/>
      <c r="AV474" s="82"/>
      <c r="AW474" s="82"/>
      <c r="AX474" s="82"/>
      <c r="AY474" s="82"/>
      <c r="AZ474" s="82"/>
      <c r="BA474" s="82"/>
      <c r="BB474" s="82"/>
      <c r="BC474" s="82"/>
      <c r="BD474" s="82"/>
      <c r="BE474" s="82"/>
      <c r="BF474" s="82"/>
      <c r="BG474" s="82"/>
      <c r="BH474" s="82"/>
      <c r="BI474" s="82"/>
      <c r="BJ474" s="82"/>
    </row>
    <row r="475">
      <c r="AI475" s="82"/>
      <c r="AJ475" s="82"/>
      <c r="AK475" s="82"/>
      <c r="AL475" s="82"/>
      <c r="AM475" s="82"/>
      <c r="AN475" s="82"/>
      <c r="AO475" s="82"/>
      <c r="AP475" s="82"/>
      <c r="AQ475" s="82"/>
      <c r="AR475" s="82"/>
      <c r="AS475" s="82"/>
      <c r="AT475" s="82"/>
      <c r="AU475" s="82"/>
      <c r="AV475" s="82"/>
      <c r="AW475" s="82"/>
      <c r="AX475" s="82"/>
      <c r="AY475" s="82"/>
      <c r="AZ475" s="82"/>
      <c r="BA475" s="82"/>
      <c r="BB475" s="82"/>
      <c r="BC475" s="82"/>
      <c r="BD475" s="82"/>
      <c r="BE475" s="82"/>
      <c r="BF475" s="82"/>
      <c r="BG475" s="82"/>
      <c r="BH475" s="82"/>
      <c r="BI475" s="82"/>
      <c r="BJ475" s="82"/>
    </row>
    <row r="476">
      <c r="AI476" s="82"/>
      <c r="AJ476" s="82"/>
      <c r="AK476" s="82"/>
      <c r="AL476" s="82"/>
      <c r="AM476" s="82"/>
      <c r="AN476" s="82"/>
      <c r="AO476" s="82"/>
      <c r="AP476" s="82"/>
      <c r="AQ476" s="82"/>
      <c r="AR476" s="82"/>
      <c r="AS476" s="82"/>
      <c r="AT476" s="82"/>
      <c r="AU476" s="82"/>
      <c r="AV476" s="82"/>
      <c r="AW476" s="82"/>
      <c r="AX476" s="82"/>
      <c r="AY476" s="82"/>
      <c r="AZ476" s="82"/>
      <c r="BA476" s="82"/>
      <c r="BB476" s="82"/>
      <c r="BC476" s="82"/>
      <c r="BD476" s="82"/>
      <c r="BE476" s="82"/>
      <c r="BF476" s="82"/>
      <c r="BG476" s="82"/>
      <c r="BH476" s="82"/>
      <c r="BI476" s="82"/>
      <c r="BJ476" s="82"/>
    </row>
    <row r="477">
      <c r="AI477" s="82"/>
      <c r="AJ477" s="82"/>
      <c r="AK477" s="82"/>
      <c r="AL477" s="82"/>
      <c r="AM477" s="82"/>
      <c r="AN477" s="82"/>
      <c r="AO477" s="82"/>
      <c r="AP477" s="82"/>
      <c r="AQ477" s="82"/>
      <c r="AR477" s="82"/>
      <c r="AS477" s="82"/>
      <c r="AT477" s="82"/>
      <c r="AU477" s="82"/>
      <c r="AV477" s="82"/>
      <c r="AW477" s="82"/>
      <c r="AX477" s="82"/>
      <c r="AY477" s="82"/>
      <c r="AZ477" s="82"/>
      <c r="BA477" s="82"/>
      <c r="BB477" s="82"/>
      <c r="BC477" s="82"/>
      <c r="BD477" s="82"/>
      <c r="BE477" s="82"/>
      <c r="BF477" s="82"/>
      <c r="BG477" s="82"/>
      <c r="BH477" s="82"/>
      <c r="BI477" s="82"/>
      <c r="BJ477" s="82"/>
    </row>
    <row r="478">
      <c r="AI478" s="82"/>
      <c r="AJ478" s="82"/>
      <c r="AK478" s="82"/>
      <c r="AL478" s="82"/>
      <c r="AM478" s="82"/>
      <c r="AN478" s="82"/>
      <c r="AO478" s="82"/>
      <c r="AP478" s="82"/>
      <c r="AQ478" s="82"/>
      <c r="AR478" s="82"/>
      <c r="AS478" s="82"/>
      <c r="AT478" s="82"/>
      <c r="AU478" s="82"/>
      <c r="AV478" s="82"/>
      <c r="AW478" s="82"/>
      <c r="AX478" s="82"/>
      <c r="AY478" s="82"/>
      <c r="AZ478" s="82"/>
      <c r="BA478" s="82"/>
      <c r="BB478" s="82"/>
      <c r="BC478" s="82"/>
      <c r="BD478" s="82"/>
      <c r="BE478" s="82"/>
      <c r="BF478" s="82"/>
      <c r="BG478" s="82"/>
      <c r="BH478" s="82"/>
      <c r="BI478" s="82"/>
      <c r="BJ478" s="82"/>
    </row>
    <row r="479">
      <c r="AI479" s="82"/>
      <c r="AJ479" s="82"/>
      <c r="AK479" s="82"/>
      <c r="AL479" s="82"/>
      <c r="AM479" s="82"/>
      <c r="AN479" s="82"/>
      <c r="AO479" s="82"/>
      <c r="AP479" s="82"/>
      <c r="AQ479" s="82"/>
      <c r="AR479" s="82"/>
      <c r="AS479" s="82"/>
      <c r="AT479" s="82"/>
      <c r="AU479" s="82"/>
      <c r="AV479" s="82"/>
      <c r="AW479" s="82"/>
      <c r="AX479" s="82"/>
      <c r="AY479" s="82"/>
      <c r="AZ479" s="82"/>
      <c r="BA479" s="82"/>
      <c r="BB479" s="82"/>
      <c r="BC479" s="82"/>
      <c r="BD479" s="82"/>
      <c r="BE479" s="82"/>
      <c r="BF479" s="82"/>
      <c r="BG479" s="82"/>
      <c r="BH479" s="82"/>
      <c r="BI479" s="82"/>
      <c r="BJ479" s="82"/>
    </row>
    <row r="480">
      <c r="AI480" s="82"/>
      <c r="AJ480" s="82"/>
      <c r="AK480" s="82"/>
      <c r="AL480" s="82"/>
      <c r="AM480" s="82"/>
      <c r="AN480" s="82"/>
      <c r="AO480" s="82"/>
      <c r="AP480" s="82"/>
      <c r="AQ480" s="82"/>
      <c r="AR480" s="82"/>
      <c r="AS480" s="82"/>
      <c r="AT480" s="82"/>
      <c r="AU480" s="82"/>
      <c r="AV480" s="82"/>
      <c r="AW480" s="82"/>
      <c r="AX480" s="82"/>
      <c r="AY480" s="82"/>
      <c r="AZ480" s="82"/>
      <c r="BA480" s="82"/>
      <c r="BB480" s="82"/>
      <c r="BC480" s="82"/>
      <c r="BD480" s="82"/>
      <c r="BE480" s="82"/>
      <c r="BF480" s="82"/>
      <c r="BG480" s="82"/>
      <c r="BH480" s="82"/>
      <c r="BI480" s="82"/>
      <c r="BJ480" s="82"/>
    </row>
    <row r="481">
      <c r="AI481" s="82"/>
      <c r="AJ481" s="82"/>
      <c r="AK481" s="82"/>
      <c r="AL481" s="82"/>
      <c r="AM481" s="82"/>
      <c r="AN481" s="82"/>
      <c r="AO481" s="82"/>
      <c r="AP481" s="82"/>
      <c r="AQ481" s="82"/>
      <c r="AR481" s="82"/>
      <c r="AS481" s="82"/>
      <c r="AT481" s="82"/>
      <c r="AU481" s="82"/>
      <c r="AV481" s="82"/>
      <c r="AW481" s="82"/>
      <c r="AX481" s="82"/>
      <c r="AY481" s="82"/>
      <c r="AZ481" s="82"/>
      <c r="BA481" s="82"/>
      <c r="BB481" s="82"/>
      <c r="BC481" s="82"/>
      <c r="BD481" s="82"/>
      <c r="BE481" s="82"/>
      <c r="BF481" s="82"/>
      <c r="BG481" s="82"/>
      <c r="BH481" s="82"/>
      <c r="BI481" s="82"/>
      <c r="BJ481" s="82"/>
    </row>
    <row r="482">
      <c r="AI482" s="82"/>
      <c r="AJ482" s="82"/>
      <c r="AK482" s="82"/>
      <c r="AL482" s="82"/>
      <c r="AM482" s="82"/>
      <c r="AN482" s="82"/>
      <c r="AO482" s="82"/>
      <c r="AP482" s="82"/>
      <c r="AQ482" s="82"/>
      <c r="AR482" s="82"/>
      <c r="AS482" s="82"/>
      <c r="AT482" s="82"/>
      <c r="AU482" s="82"/>
      <c r="AV482" s="82"/>
      <c r="AW482" s="82"/>
      <c r="AX482" s="82"/>
      <c r="AY482" s="82"/>
      <c r="AZ482" s="82"/>
      <c r="BA482" s="82"/>
      <c r="BB482" s="82"/>
      <c r="BC482" s="82"/>
      <c r="BD482" s="82"/>
      <c r="BE482" s="82"/>
      <c r="BF482" s="82"/>
      <c r="BG482" s="82"/>
      <c r="BH482" s="82"/>
      <c r="BI482" s="82"/>
      <c r="BJ482" s="82"/>
    </row>
    <row r="483">
      <c r="AI483" s="82"/>
      <c r="AJ483" s="82"/>
      <c r="AK483" s="82"/>
      <c r="AL483" s="82"/>
      <c r="AM483" s="82"/>
      <c r="AN483" s="82"/>
      <c r="AO483" s="82"/>
      <c r="AP483" s="82"/>
      <c r="AQ483" s="82"/>
      <c r="AR483" s="82"/>
      <c r="AS483" s="82"/>
      <c r="AT483" s="82"/>
      <c r="AU483" s="82"/>
      <c r="AV483" s="82"/>
      <c r="AW483" s="82"/>
      <c r="AX483" s="82"/>
      <c r="AY483" s="82"/>
      <c r="AZ483" s="82"/>
      <c r="BA483" s="82"/>
      <c r="BB483" s="82"/>
      <c r="BC483" s="82"/>
      <c r="BD483" s="82"/>
      <c r="BE483" s="82"/>
      <c r="BF483" s="82"/>
      <c r="BG483" s="82"/>
      <c r="BH483" s="82"/>
      <c r="BI483" s="82"/>
      <c r="BJ483" s="82"/>
    </row>
    <row r="484">
      <c r="AI484" s="82"/>
      <c r="AJ484" s="82"/>
      <c r="AK484" s="82"/>
      <c r="AL484" s="82"/>
      <c r="AM484" s="82"/>
      <c r="AN484" s="82"/>
      <c r="AO484" s="82"/>
      <c r="AP484" s="82"/>
      <c r="AQ484" s="82"/>
      <c r="AR484" s="82"/>
      <c r="AS484" s="82"/>
      <c r="AT484" s="82"/>
      <c r="AU484" s="82"/>
      <c r="AV484" s="82"/>
      <c r="AW484" s="82"/>
      <c r="AX484" s="82"/>
      <c r="AY484" s="82"/>
      <c r="AZ484" s="82"/>
      <c r="BA484" s="82"/>
      <c r="BB484" s="82"/>
      <c r="BC484" s="82"/>
      <c r="BD484" s="82"/>
      <c r="BE484" s="82"/>
      <c r="BF484" s="82"/>
      <c r="BG484" s="82"/>
      <c r="BH484" s="82"/>
      <c r="BI484" s="82"/>
      <c r="BJ484" s="82"/>
    </row>
    <row r="485">
      <c r="AI485" s="82"/>
      <c r="AJ485" s="82"/>
      <c r="AK485" s="82"/>
      <c r="AL485" s="82"/>
      <c r="AM485" s="82"/>
      <c r="AN485" s="82"/>
      <c r="AO485" s="82"/>
      <c r="AP485" s="82"/>
      <c r="AQ485" s="82"/>
      <c r="AR485" s="82"/>
      <c r="AS485" s="82"/>
      <c r="AT485" s="82"/>
      <c r="AU485" s="82"/>
      <c r="AV485" s="82"/>
      <c r="AW485" s="82"/>
      <c r="AX485" s="82"/>
      <c r="AY485" s="82"/>
      <c r="AZ485" s="82"/>
      <c r="BA485" s="82"/>
      <c r="BB485" s="82"/>
      <c r="BC485" s="82"/>
      <c r="BD485" s="82"/>
      <c r="BE485" s="82"/>
      <c r="BF485" s="82"/>
      <c r="BG485" s="82"/>
      <c r="BH485" s="82"/>
      <c r="BI485" s="82"/>
      <c r="BJ485" s="82"/>
    </row>
    <row r="486">
      <c r="AI486" s="82"/>
      <c r="AJ486" s="82"/>
      <c r="AK486" s="82"/>
      <c r="AL486" s="82"/>
      <c r="AM486" s="82"/>
      <c r="AN486" s="82"/>
      <c r="AO486" s="82"/>
      <c r="AP486" s="82"/>
      <c r="AQ486" s="82"/>
      <c r="AR486" s="82"/>
      <c r="AS486" s="82"/>
      <c r="AT486" s="82"/>
      <c r="AU486" s="82"/>
      <c r="AV486" s="82"/>
      <c r="AW486" s="82"/>
      <c r="AX486" s="82"/>
      <c r="AY486" s="82"/>
      <c r="AZ486" s="82"/>
      <c r="BA486" s="82"/>
      <c r="BB486" s="82"/>
      <c r="BC486" s="82"/>
      <c r="BD486" s="82"/>
      <c r="BE486" s="82"/>
      <c r="BF486" s="82"/>
      <c r="BG486" s="82"/>
      <c r="BH486" s="82"/>
      <c r="BI486" s="82"/>
      <c r="BJ486" s="82"/>
    </row>
    <row r="487">
      <c r="AI487" s="82"/>
      <c r="AJ487" s="82"/>
      <c r="AK487" s="82"/>
      <c r="AL487" s="82"/>
      <c r="AM487" s="82"/>
      <c r="AN487" s="82"/>
      <c r="AO487" s="82"/>
      <c r="AP487" s="82"/>
      <c r="AQ487" s="82"/>
      <c r="AR487" s="82"/>
      <c r="AS487" s="82"/>
      <c r="AT487" s="82"/>
      <c r="AU487" s="82"/>
      <c r="AV487" s="82"/>
      <c r="AW487" s="82"/>
      <c r="AX487" s="82"/>
      <c r="AY487" s="82"/>
      <c r="AZ487" s="82"/>
      <c r="BA487" s="82"/>
      <c r="BB487" s="82"/>
      <c r="BC487" s="82"/>
      <c r="BD487" s="82"/>
      <c r="BE487" s="82"/>
      <c r="BF487" s="82"/>
      <c r="BG487" s="82"/>
      <c r="BH487" s="82"/>
      <c r="BI487" s="82"/>
      <c r="BJ487" s="82"/>
    </row>
    <row r="488">
      <c r="AI488" s="82"/>
      <c r="AJ488" s="82"/>
      <c r="AK488" s="82"/>
      <c r="AL488" s="82"/>
      <c r="AM488" s="82"/>
      <c r="AN488" s="82"/>
      <c r="AO488" s="82"/>
      <c r="AP488" s="82"/>
      <c r="AQ488" s="82"/>
      <c r="AR488" s="82"/>
      <c r="AS488" s="82"/>
      <c r="AT488" s="82"/>
      <c r="AU488" s="82"/>
      <c r="AV488" s="82"/>
      <c r="AW488" s="82"/>
      <c r="AX488" s="82"/>
      <c r="AY488" s="82"/>
      <c r="AZ488" s="82"/>
      <c r="BA488" s="82"/>
      <c r="BB488" s="82"/>
      <c r="BC488" s="82"/>
      <c r="BD488" s="82"/>
      <c r="BE488" s="82"/>
      <c r="BF488" s="82"/>
      <c r="BG488" s="82"/>
      <c r="BH488" s="82"/>
      <c r="BI488" s="82"/>
      <c r="BJ488" s="82"/>
    </row>
    <row r="489">
      <c r="AI489" s="82"/>
      <c r="AJ489" s="82"/>
      <c r="AK489" s="82"/>
      <c r="AL489" s="82"/>
      <c r="AM489" s="82"/>
      <c r="AN489" s="82"/>
      <c r="AO489" s="82"/>
      <c r="AP489" s="82"/>
      <c r="AQ489" s="82"/>
      <c r="AR489" s="82"/>
      <c r="AS489" s="82"/>
      <c r="AT489" s="82"/>
      <c r="AU489" s="82"/>
      <c r="AV489" s="82"/>
      <c r="AW489" s="82"/>
      <c r="AX489" s="82"/>
      <c r="AY489" s="82"/>
      <c r="AZ489" s="82"/>
      <c r="BA489" s="82"/>
      <c r="BB489" s="82"/>
      <c r="BC489" s="82"/>
      <c r="BD489" s="82"/>
      <c r="BE489" s="82"/>
      <c r="BF489" s="82"/>
      <c r="BG489" s="82"/>
      <c r="BH489" s="82"/>
      <c r="BI489" s="82"/>
      <c r="BJ489" s="82"/>
    </row>
    <row r="490">
      <c r="AI490" s="82"/>
      <c r="AJ490" s="82"/>
      <c r="AK490" s="82"/>
      <c r="AL490" s="82"/>
      <c r="AM490" s="82"/>
      <c r="AN490" s="82"/>
      <c r="AO490" s="82"/>
      <c r="AP490" s="82"/>
      <c r="AQ490" s="82"/>
      <c r="AR490" s="82"/>
      <c r="AS490" s="82"/>
      <c r="AT490" s="82"/>
      <c r="AU490" s="82"/>
      <c r="AV490" s="82"/>
      <c r="AW490" s="82"/>
      <c r="AX490" s="82"/>
      <c r="AY490" s="82"/>
      <c r="AZ490" s="82"/>
      <c r="BA490" s="82"/>
      <c r="BB490" s="82"/>
      <c r="BC490" s="82"/>
      <c r="BD490" s="82"/>
      <c r="BE490" s="82"/>
      <c r="BF490" s="82"/>
      <c r="BG490" s="82"/>
      <c r="BH490" s="82"/>
      <c r="BI490" s="82"/>
      <c r="BJ490" s="82"/>
    </row>
    <row r="491">
      <c r="AI491" s="82"/>
      <c r="AJ491" s="82"/>
      <c r="AK491" s="82"/>
      <c r="AL491" s="82"/>
      <c r="AM491" s="82"/>
      <c r="AN491" s="82"/>
      <c r="AO491" s="82"/>
      <c r="AP491" s="82"/>
      <c r="AQ491" s="82"/>
      <c r="AR491" s="82"/>
      <c r="AS491" s="82"/>
      <c r="AT491" s="82"/>
      <c r="AU491" s="82"/>
      <c r="AV491" s="82"/>
      <c r="AW491" s="82"/>
      <c r="AX491" s="82"/>
      <c r="AY491" s="82"/>
      <c r="AZ491" s="82"/>
      <c r="BA491" s="82"/>
      <c r="BB491" s="82"/>
      <c r="BC491" s="82"/>
      <c r="BD491" s="82"/>
      <c r="BE491" s="82"/>
      <c r="BF491" s="82"/>
      <c r="BG491" s="82"/>
      <c r="BH491" s="82"/>
      <c r="BI491" s="82"/>
      <c r="BJ491" s="82"/>
    </row>
    <row r="492">
      <c r="AI492" s="82"/>
      <c r="AJ492" s="82"/>
      <c r="AK492" s="82"/>
      <c r="AL492" s="82"/>
      <c r="AM492" s="82"/>
      <c r="AN492" s="82"/>
      <c r="AO492" s="82"/>
      <c r="AP492" s="82"/>
      <c r="AQ492" s="82"/>
      <c r="AR492" s="82"/>
      <c r="AS492" s="82"/>
      <c r="AT492" s="82"/>
      <c r="AU492" s="82"/>
      <c r="AV492" s="82"/>
      <c r="AW492" s="82"/>
      <c r="AX492" s="82"/>
      <c r="AY492" s="82"/>
      <c r="AZ492" s="82"/>
      <c r="BA492" s="82"/>
      <c r="BB492" s="82"/>
      <c r="BC492" s="82"/>
      <c r="BD492" s="82"/>
      <c r="BE492" s="82"/>
      <c r="BF492" s="82"/>
      <c r="BG492" s="82"/>
      <c r="BH492" s="82"/>
      <c r="BI492" s="82"/>
      <c r="BJ492" s="82"/>
    </row>
    <row r="493">
      <c r="AI493" s="82"/>
      <c r="AJ493" s="82"/>
      <c r="AK493" s="82"/>
      <c r="AL493" s="82"/>
      <c r="AM493" s="82"/>
      <c r="AN493" s="82"/>
      <c r="AO493" s="82"/>
      <c r="AP493" s="82"/>
      <c r="AQ493" s="82"/>
      <c r="AR493" s="82"/>
      <c r="AS493" s="82"/>
      <c r="AT493" s="82"/>
      <c r="AU493" s="82"/>
      <c r="AV493" s="82"/>
      <c r="AW493" s="82"/>
      <c r="AX493" s="82"/>
      <c r="AY493" s="82"/>
      <c r="AZ493" s="82"/>
      <c r="BA493" s="82"/>
      <c r="BB493" s="82"/>
      <c r="BC493" s="82"/>
      <c r="BD493" s="82"/>
      <c r="BE493" s="82"/>
      <c r="BF493" s="82"/>
      <c r="BG493" s="82"/>
      <c r="BH493" s="82"/>
      <c r="BI493" s="82"/>
      <c r="BJ493" s="82"/>
    </row>
    <row r="494">
      <c r="AI494" s="82"/>
      <c r="AJ494" s="82"/>
      <c r="AK494" s="82"/>
      <c r="AL494" s="82"/>
      <c r="AM494" s="82"/>
      <c r="AN494" s="82"/>
      <c r="AO494" s="82"/>
      <c r="AP494" s="82"/>
      <c r="AQ494" s="82"/>
      <c r="AR494" s="82"/>
      <c r="AS494" s="82"/>
      <c r="AT494" s="82"/>
      <c r="AU494" s="82"/>
      <c r="AV494" s="82"/>
      <c r="AW494" s="82"/>
      <c r="AX494" s="82"/>
      <c r="AY494" s="82"/>
      <c r="AZ494" s="82"/>
      <c r="BA494" s="82"/>
      <c r="BB494" s="82"/>
      <c r="BC494" s="82"/>
      <c r="BD494" s="82"/>
      <c r="BE494" s="82"/>
      <c r="BF494" s="82"/>
      <c r="BG494" s="82"/>
      <c r="BH494" s="82"/>
      <c r="BI494" s="82"/>
      <c r="BJ494" s="82"/>
    </row>
    <row r="495">
      <c r="AI495" s="82"/>
      <c r="AJ495" s="82"/>
      <c r="AK495" s="82"/>
      <c r="AL495" s="82"/>
      <c r="AM495" s="82"/>
      <c r="AN495" s="82"/>
      <c r="AO495" s="82"/>
      <c r="AP495" s="82"/>
      <c r="AQ495" s="82"/>
      <c r="AR495" s="82"/>
      <c r="AS495" s="82"/>
      <c r="AT495" s="82"/>
      <c r="AU495" s="82"/>
      <c r="AV495" s="82"/>
      <c r="AW495" s="82"/>
      <c r="AX495" s="82"/>
      <c r="AY495" s="82"/>
      <c r="AZ495" s="82"/>
      <c r="BA495" s="82"/>
      <c r="BB495" s="82"/>
      <c r="BC495" s="82"/>
      <c r="BD495" s="82"/>
      <c r="BE495" s="82"/>
      <c r="BF495" s="82"/>
      <c r="BG495" s="82"/>
      <c r="BH495" s="82"/>
      <c r="BI495" s="82"/>
      <c r="BJ495" s="82"/>
    </row>
    <row r="496">
      <c r="AI496" s="82"/>
      <c r="AJ496" s="82"/>
      <c r="AK496" s="82"/>
      <c r="AL496" s="82"/>
      <c r="AM496" s="82"/>
      <c r="AN496" s="82"/>
      <c r="AO496" s="82"/>
      <c r="AP496" s="82"/>
      <c r="AQ496" s="82"/>
      <c r="AR496" s="82"/>
      <c r="AS496" s="82"/>
      <c r="AT496" s="82"/>
      <c r="AU496" s="82"/>
      <c r="AV496" s="82"/>
      <c r="AW496" s="82"/>
      <c r="AX496" s="82"/>
      <c r="AY496" s="82"/>
      <c r="AZ496" s="82"/>
      <c r="BA496" s="82"/>
      <c r="BB496" s="82"/>
      <c r="BC496" s="82"/>
      <c r="BD496" s="82"/>
      <c r="BE496" s="82"/>
      <c r="BF496" s="82"/>
      <c r="BG496" s="82"/>
      <c r="BH496" s="82"/>
      <c r="BI496" s="82"/>
      <c r="BJ496" s="82"/>
    </row>
    <row r="497">
      <c r="AI497" s="82"/>
      <c r="AJ497" s="82"/>
      <c r="AK497" s="82"/>
      <c r="AL497" s="82"/>
      <c r="AM497" s="82"/>
      <c r="AN497" s="82"/>
      <c r="AO497" s="82"/>
      <c r="AP497" s="82"/>
      <c r="AQ497" s="82"/>
      <c r="AR497" s="82"/>
      <c r="AS497" s="82"/>
      <c r="AT497" s="82"/>
      <c r="AU497" s="82"/>
      <c r="AV497" s="82"/>
      <c r="AW497" s="82"/>
      <c r="AX497" s="82"/>
      <c r="AY497" s="82"/>
      <c r="AZ497" s="82"/>
      <c r="BA497" s="82"/>
      <c r="BB497" s="82"/>
      <c r="BC497" s="82"/>
      <c r="BD497" s="82"/>
      <c r="BE497" s="82"/>
      <c r="BF497" s="82"/>
      <c r="BG497" s="82"/>
      <c r="BH497" s="82"/>
      <c r="BI497" s="82"/>
      <c r="BJ497" s="82"/>
    </row>
    <row r="498">
      <c r="AI498" s="82"/>
      <c r="AJ498" s="82"/>
      <c r="AK498" s="82"/>
      <c r="AL498" s="82"/>
      <c r="AM498" s="82"/>
      <c r="AN498" s="82"/>
      <c r="AO498" s="82"/>
      <c r="AP498" s="82"/>
      <c r="AQ498" s="82"/>
      <c r="AR498" s="82"/>
      <c r="AS498" s="82"/>
      <c r="AT498" s="82"/>
      <c r="AU498" s="82"/>
      <c r="AV498" s="82"/>
      <c r="AW498" s="82"/>
      <c r="AX498" s="82"/>
      <c r="AY498" s="82"/>
      <c r="AZ498" s="82"/>
      <c r="BA498" s="82"/>
      <c r="BB498" s="82"/>
      <c r="BC498" s="82"/>
      <c r="BD498" s="82"/>
      <c r="BE498" s="82"/>
      <c r="BF498" s="82"/>
      <c r="BG498" s="82"/>
      <c r="BH498" s="82"/>
      <c r="BI498" s="82"/>
      <c r="BJ498" s="82"/>
    </row>
    <row r="499">
      <c r="AI499" s="82"/>
      <c r="AJ499" s="82"/>
      <c r="AK499" s="82"/>
      <c r="AL499" s="82"/>
      <c r="AM499" s="82"/>
      <c r="AN499" s="82"/>
      <c r="AO499" s="82"/>
      <c r="AP499" s="82"/>
      <c r="AQ499" s="82"/>
      <c r="AR499" s="82"/>
      <c r="AS499" s="82"/>
      <c r="AT499" s="82"/>
      <c r="AU499" s="82"/>
      <c r="AV499" s="82"/>
      <c r="AW499" s="82"/>
      <c r="AX499" s="82"/>
      <c r="AY499" s="82"/>
      <c r="AZ499" s="82"/>
      <c r="BA499" s="82"/>
      <c r="BB499" s="82"/>
      <c r="BC499" s="82"/>
      <c r="BD499" s="82"/>
      <c r="BE499" s="82"/>
      <c r="BF499" s="82"/>
      <c r="BG499" s="82"/>
      <c r="BH499" s="82"/>
      <c r="BI499" s="82"/>
      <c r="BJ499" s="82"/>
    </row>
    <row r="500">
      <c r="AI500" s="82"/>
      <c r="AJ500" s="82"/>
      <c r="AK500" s="82"/>
      <c r="AL500" s="82"/>
      <c r="AM500" s="82"/>
      <c r="AN500" s="82"/>
      <c r="AO500" s="82"/>
      <c r="AP500" s="82"/>
      <c r="AQ500" s="82"/>
      <c r="AR500" s="82"/>
      <c r="AS500" s="82"/>
      <c r="AT500" s="82"/>
      <c r="AU500" s="82"/>
      <c r="AV500" s="82"/>
      <c r="AW500" s="82"/>
      <c r="AX500" s="82"/>
      <c r="AY500" s="82"/>
      <c r="AZ500" s="82"/>
      <c r="BA500" s="82"/>
      <c r="BB500" s="82"/>
      <c r="BC500" s="82"/>
      <c r="BD500" s="82"/>
      <c r="BE500" s="82"/>
      <c r="BF500" s="82"/>
      <c r="BG500" s="82"/>
      <c r="BH500" s="82"/>
      <c r="BI500" s="82"/>
      <c r="BJ500" s="82"/>
    </row>
    <row r="501">
      <c r="AI501" s="82"/>
      <c r="AJ501" s="82"/>
      <c r="AK501" s="82"/>
      <c r="AL501" s="82"/>
      <c r="AM501" s="82"/>
      <c r="AN501" s="82"/>
      <c r="AO501" s="82"/>
      <c r="AP501" s="82"/>
      <c r="AQ501" s="82"/>
      <c r="AR501" s="82"/>
      <c r="AS501" s="82"/>
      <c r="AT501" s="82"/>
      <c r="AU501" s="82"/>
      <c r="AV501" s="82"/>
      <c r="AW501" s="82"/>
      <c r="AX501" s="82"/>
      <c r="AY501" s="82"/>
      <c r="AZ501" s="82"/>
      <c r="BA501" s="82"/>
      <c r="BB501" s="82"/>
      <c r="BC501" s="82"/>
      <c r="BD501" s="82"/>
      <c r="BE501" s="82"/>
      <c r="BF501" s="82"/>
      <c r="BG501" s="82"/>
      <c r="BH501" s="82"/>
      <c r="BI501" s="82"/>
      <c r="BJ501" s="82"/>
    </row>
    <row r="502">
      <c r="AI502" s="82"/>
      <c r="AJ502" s="82"/>
      <c r="AK502" s="82"/>
      <c r="AL502" s="82"/>
      <c r="AM502" s="82"/>
      <c r="AN502" s="82"/>
      <c r="AO502" s="82"/>
      <c r="AP502" s="82"/>
      <c r="AQ502" s="82"/>
      <c r="AR502" s="82"/>
      <c r="AS502" s="82"/>
      <c r="AT502" s="82"/>
      <c r="AU502" s="82"/>
      <c r="AV502" s="82"/>
      <c r="AW502" s="82"/>
      <c r="AX502" s="82"/>
      <c r="AY502" s="82"/>
      <c r="AZ502" s="82"/>
      <c r="BA502" s="82"/>
      <c r="BB502" s="82"/>
      <c r="BC502" s="82"/>
      <c r="BD502" s="82"/>
      <c r="BE502" s="82"/>
      <c r="BF502" s="82"/>
      <c r="BG502" s="82"/>
      <c r="BH502" s="82"/>
      <c r="BI502" s="82"/>
      <c r="BJ502" s="82"/>
    </row>
    <row r="503">
      <c r="AI503" s="82"/>
      <c r="AJ503" s="82"/>
      <c r="AK503" s="82"/>
      <c r="AL503" s="82"/>
      <c r="AM503" s="82"/>
      <c r="AN503" s="82"/>
      <c r="AO503" s="82"/>
      <c r="AP503" s="82"/>
      <c r="AQ503" s="82"/>
      <c r="AR503" s="82"/>
      <c r="AS503" s="82"/>
      <c r="AT503" s="82"/>
      <c r="AU503" s="82"/>
      <c r="AV503" s="82"/>
      <c r="AW503" s="82"/>
      <c r="AX503" s="82"/>
      <c r="AY503" s="82"/>
      <c r="AZ503" s="82"/>
      <c r="BA503" s="82"/>
      <c r="BB503" s="82"/>
      <c r="BC503" s="82"/>
      <c r="BD503" s="82"/>
      <c r="BE503" s="82"/>
      <c r="BF503" s="82"/>
      <c r="BG503" s="82"/>
      <c r="BH503" s="82"/>
      <c r="BI503" s="82"/>
      <c r="BJ503" s="82"/>
    </row>
    <row r="504">
      <c r="AI504" s="82"/>
      <c r="AJ504" s="82"/>
      <c r="AK504" s="82"/>
      <c r="AL504" s="82"/>
      <c r="AM504" s="82"/>
      <c r="AN504" s="82"/>
      <c r="AO504" s="82"/>
      <c r="AP504" s="82"/>
      <c r="AQ504" s="82"/>
      <c r="AR504" s="82"/>
      <c r="AS504" s="82"/>
      <c r="AT504" s="82"/>
      <c r="AU504" s="82"/>
      <c r="AV504" s="82"/>
      <c r="AW504" s="82"/>
      <c r="AX504" s="82"/>
      <c r="AY504" s="82"/>
      <c r="AZ504" s="82"/>
      <c r="BA504" s="82"/>
      <c r="BB504" s="82"/>
      <c r="BC504" s="82"/>
      <c r="BD504" s="82"/>
      <c r="BE504" s="82"/>
      <c r="BF504" s="82"/>
      <c r="BG504" s="82"/>
      <c r="BH504" s="82"/>
      <c r="BI504" s="82"/>
      <c r="BJ504" s="82"/>
    </row>
    <row r="505">
      <c r="AI505" s="82"/>
      <c r="AJ505" s="82"/>
      <c r="AK505" s="82"/>
      <c r="AL505" s="82"/>
      <c r="AM505" s="82"/>
      <c r="AN505" s="82"/>
      <c r="AO505" s="82"/>
      <c r="AP505" s="82"/>
      <c r="AQ505" s="82"/>
      <c r="AR505" s="82"/>
      <c r="AS505" s="82"/>
      <c r="AT505" s="82"/>
      <c r="AU505" s="82"/>
      <c r="AV505" s="82"/>
      <c r="AW505" s="82"/>
      <c r="AX505" s="82"/>
      <c r="AY505" s="82"/>
      <c r="AZ505" s="82"/>
      <c r="BA505" s="82"/>
      <c r="BB505" s="82"/>
      <c r="BC505" s="82"/>
      <c r="BD505" s="82"/>
      <c r="BE505" s="82"/>
      <c r="BF505" s="82"/>
      <c r="BG505" s="82"/>
      <c r="BH505" s="82"/>
      <c r="BI505" s="82"/>
      <c r="BJ505" s="82"/>
    </row>
    <row r="506">
      <c r="AI506" s="82"/>
      <c r="AJ506" s="82"/>
      <c r="AK506" s="82"/>
      <c r="AL506" s="82"/>
      <c r="AM506" s="82"/>
      <c r="AN506" s="82"/>
      <c r="AO506" s="82"/>
      <c r="AP506" s="82"/>
      <c r="AQ506" s="82"/>
      <c r="AR506" s="82"/>
      <c r="AS506" s="82"/>
      <c r="AT506" s="82"/>
      <c r="AU506" s="82"/>
      <c r="AV506" s="82"/>
      <c r="AW506" s="82"/>
      <c r="AX506" s="82"/>
      <c r="AY506" s="82"/>
      <c r="AZ506" s="82"/>
      <c r="BA506" s="82"/>
      <c r="BB506" s="82"/>
      <c r="BC506" s="82"/>
      <c r="BD506" s="82"/>
      <c r="BE506" s="82"/>
      <c r="BF506" s="82"/>
      <c r="BG506" s="82"/>
      <c r="BH506" s="82"/>
      <c r="BI506" s="82"/>
      <c r="BJ506" s="82"/>
    </row>
    <row r="507"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</row>
    <row r="508">
      <c r="AI508" s="82"/>
      <c r="AJ508" s="82"/>
      <c r="AK508" s="82"/>
      <c r="AL508" s="82"/>
      <c r="AM508" s="82"/>
      <c r="AN508" s="82"/>
      <c r="AO508" s="82"/>
      <c r="AP508" s="82"/>
      <c r="AQ508" s="82"/>
      <c r="AR508" s="82"/>
      <c r="AS508" s="82"/>
      <c r="AT508" s="82"/>
      <c r="AU508" s="82"/>
      <c r="AV508" s="82"/>
      <c r="AW508" s="82"/>
      <c r="AX508" s="82"/>
      <c r="AY508" s="82"/>
      <c r="AZ508" s="82"/>
      <c r="BA508" s="82"/>
      <c r="BB508" s="82"/>
      <c r="BC508" s="82"/>
      <c r="BD508" s="82"/>
      <c r="BE508" s="82"/>
      <c r="BF508" s="82"/>
      <c r="BG508" s="82"/>
      <c r="BH508" s="82"/>
      <c r="BI508" s="82"/>
      <c r="BJ508" s="82"/>
    </row>
    <row r="509">
      <c r="AI509" s="82"/>
      <c r="AJ509" s="82"/>
      <c r="AK509" s="82"/>
      <c r="AL509" s="82"/>
      <c r="AM509" s="82"/>
      <c r="AN509" s="82"/>
      <c r="AO509" s="82"/>
      <c r="AP509" s="82"/>
      <c r="AQ509" s="82"/>
      <c r="AR509" s="82"/>
      <c r="AS509" s="82"/>
      <c r="AT509" s="82"/>
      <c r="AU509" s="82"/>
      <c r="AV509" s="82"/>
      <c r="AW509" s="82"/>
      <c r="AX509" s="82"/>
      <c r="AY509" s="82"/>
      <c r="AZ509" s="82"/>
      <c r="BA509" s="82"/>
      <c r="BB509" s="82"/>
      <c r="BC509" s="82"/>
      <c r="BD509" s="82"/>
      <c r="BE509" s="82"/>
      <c r="BF509" s="82"/>
      <c r="BG509" s="82"/>
      <c r="BH509" s="82"/>
      <c r="BI509" s="82"/>
      <c r="BJ509" s="82"/>
    </row>
    <row r="510">
      <c r="AI510" s="82"/>
      <c r="AJ510" s="82"/>
      <c r="AK510" s="82"/>
      <c r="AL510" s="82"/>
      <c r="AM510" s="82"/>
      <c r="AN510" s="82"/>
      <c r="AO510" s="82"/>
      <c r="AP510" s="82"/>
      <c r="AQ510" s="82"/>
      <c r="AR510" s="82"/>
      <c r="AS510" s="82"/>
      <c r="AT510" s="82"/>
      <c r="AU510" s="82"/>
      <c r="AV510" s="82"/>
      <c r="AW510" s="82"/>
      <c r="AX510" s="82"/>
      <c r="AY510" s="82"/>
      <c r="AZ510" s="82"/>
      <c r="BA510" s="82"/>
      <c r="BB510" s="82"/>
      <c r="BC510" s="82"/>
      <c r="BD510" s="82"/>
      <c r="BE510" s="82"/>
      <c r="BF510" s="82"/>
      <c r="BG510" s="82"/>
      <c r="BH510" s="82"/>
      <c r="BI510" s="82"/>
      <c r="BJ510" s="82"/>
    </row>
    <row r="511">
      <c r="AI511" s="82"/>
      <c r="AJ511" s="82"/>
      <c r="AK511" s="82"/>
      <c r="AL511" s="82"/>
      <c r="AM511" s="82"/>
      <c r="AN511" s="82"/>
      <c r="AO511" s="82"/>
      <c r="AP511" s="82"/>
      <c r="AQ511" s="82"/>
      <c r="AR511" s="82"/>
      <c r="AS511" s="82"/>
      <c r="AT511" s="82"/>
      <c r="AU511" s="82"/>
      <c r="AV511" s="82"/>
      <c r="AW511" s="82"/>
      <c r="AX511" s="82"/>
      <c r="AY511" s="82"/>
      <c r="AZ511" s="82"/>
      <c r="BA511" s="82"/>
      <c r="BB511" s="82"/>
      <c r="BC511" s="82"/>
      <c r="BD511" s="82"/>
      <c r="BE511" s="82"/>
      <c r="BF511" s="82"/>
      <c r="BG511" s="82"/>
      <c r="BH511" s="82"/>
      <c r="BI511" s="82"/>
      <c r="BJ511" s="82"/>
    </row>
    <row r="512">
      <c r="AI512" s="82"/>
      <c r="AJ512" s="82"/>
      <c r="AK512" s="82"/>
      <c r="AL512" s="82"/>
      <c r="AM512" s="82"/>
      <c r="AN512" s="82"/>
      <c r="AO512" s="82"/>
      <c r="AP512" s="82"/>
      <c r="AQ512" s="82"/>
      <c r="AR512" s="82"/>
      <c r="AS512" s="82"/>
      <c r="AT512" s="82"/>
      <c r="AU512" s="82"/>
      <c r="AV512" s="82"/>
      <c r="AW512" s="82"/>
      <c r="AX512" s="82"/>
      <c r="AY512" s="82"/>
      <c r="AZ512" s="82"/>
      <c r="BA512" s="82"/>
      <c r="BB512" s="82"/>
      <c r="BC512" s="82"/>
      <c r="BD512" s="82"/>
      <c r="BE512" s="82"/>
      <c r="BF512" s="82"/>
      <c r="BG512" s="82"/>
      <c r="BH512" s="82"/>
      <c r="BI512" s="82"/>
      <c r="BJ512" s="82"/>
    </row>
    <row r="513">
      <c r="AI513" s="82"/>
      <c r="AJ513" s="82"/>
      <c r="AK513" s="82"/>
      <c r="AL513" s="82"/>
      <c r="AM513" s="82"/>
      <c r="AN513" s="82"/>
      <c r="AO513" s="82"/>
      <c r="AP513" s="82"/>
      <c r="AQ513" s="82"/>
      <c r="AR513" s="82"/>
      <c r="AS513" s="82"/>
      <c r="AT513" s="82"/>
      <c r="AU513" s="82"/>
      <c r="AV513" s="82"/>
      <c r="AW513" s="82"/>
      <c r="AX513" s="82"/>
      <c r="AY513" s="82"/>
      <c r="AZ513" s="82"/>
      <c r="BA513" s="82"/>
      <c r="BB513" s="82"/>
      <c r="BC513" s="82"/>
      <c r="BD513" s="82"/>
      <c r="BE513" s="82"/>
      <c r="BF513" s="82"/>
      <c r="BG513" s="82"/>
      <c r="BH513" s="82"/>
      <c r="BI513" s="82"/>
      <c r="BJ513" s="82"/>
    </row>
    <row r="514">
      <c r="AI514" s="82"/>
      <c r="AJ514" s="82"/>
      <c r="AK514" s="82"/>
      <c r="AL514" s="82"/>
      <c r="AM514" s="82"/>
      <c r="AN514" s="82"/>
      <c r="AO514" s="82"/>
      <c r="AP514" s="82"/>
      <c r="AQ514" s="82"/>
      <c r="AR514" s="82"/>
      <c r="AS514" s="82"/>
      <c r="AT514" s="82"/>
      <c r="AU514" s="82"/>
      <c r="AV514" s="82"/>
      <c r="AW514" s="82"/>
      <c r="AX514" s="82"/>
      <c r="AY514" s="82"/>
      <c r="AZ514" s="82"/>
      <c r="BA514" s="82"/>
      <c r="BB514" s="82"/>
      <c r="BC514" s="82"/>
      <c r="BD514" s="82"/>
      <c r="BE514" s="82"/>
      <c r="BF514" s="82"/>
      <c r="BG514" s="82"/>
      <c r="BH514" s="82"/>
      <c r="BI514" s="82"/>
      <c r="BJ514" s="82"/>
    </row>
    <row r="515">
      <c r="AI515" s="82"/>
      <c r="AJ515" s="82"/>
      <c r="AK515" s="82"/>
      <c r="AL515" s="82"/>
      <c r="AM515" s="82"/>
      <c r="AN515" s="82"/>
      <c r="AO515" s="82"/>
      <c r="AP515" s="82"/>
      <c r="AQ515" s="82"/>
      <c r="AR515" s="82"/>
      <c r="AS515" s="82"/>
      <c r="AT515" s="82"/>
      <c r="AU515" s="82"/>
      <c r="AV515" s="82"/>
      <c r="AW515" s="82"/>
      <c r="AX515" s="82"/>
      <c r="AY515" s="82"/>
      <c r="AZ515" s="82"/>
      <c r="BA515" s="82"/>
      <c r="BB515" s="82"/>
      <c r="BC515" s="82"/>
      <c r="BD515" s="82"/>
      <c r="BE515" s="82"/>
      <c r="BF515" s="82"/>
      <c r="BG515" s="82"/>
      <c r="BH515" s="82"/>
      <c r="BI515" s="82"/>
      <c r="BJ515" s="82"/>
    </row>
    <row r="516">
      <c r="AI516" s="82"/>
      <c r="AJ516" s="82"/>
      <c r="AK516" s="82"/>
      <c r="AL516" s="82"/>
      <c r="AM516" s="82"/>
      <c r="AN516" s="82"/>
      <c r="AO516" s="82"/>
      <c r="AP516" s="82"/>
      <c r="AQ516" s="82"/>
      <c r="AR516" s="82"/>
      <c r="AS516" s="82"/>
      <c r="AT516" s="82"/>
      <c r="AU516" s="82"/>
      <c r="AV516" s="82"/>
      <c r="AW516" s="82"/>
      <c r="AX516" s="82"/>
      <c r="AY516" s="82"/>
      <c r="AZ516" s="82"/>
      <c r="BA516" s="82"/>
      <c r="BB516" s="82"/>
      <c r="BC516" s="82"/>
      <c r="BD516" s="82"/>
      <c r="BE516" s="82"/>
      <c r="BF516" s="82"/>
      <c r="BG516" s="82"/>
      <c r="BH516" s="82"/>
      <c r="BI516" s="82"/>
      <c r="BJ516" s="82"/>
    </row>
    <row r="517">
      <c r="AI517" s="82"/>
      <c r="AJ517" s="82"/>
      <c r="AK517" s="82"/>
      <c r="AL517" s="82"/>
      <c r="AM517" s="82"/>
      <c r="AN517" s="82"/>
      <c r="AO517" s="82"/>
      <c r="AP517" s="82"/>
      <c r="AQ517" s="82"/>
      <c r="AR517" s="82"/>
      <c r="AS517" s="82"/>
      <c r="AT517" s="82"/>
      <c r="AU517" s="82"/>
      <c r="AV517" s="82"/>
      <c r="AW517" s="82"/>
      <c r="AX517" s="82"/>
      <c r="AY517" s="82"/>
      <c r="AZ517" s="82"/>
      <c r="BA517" s="82"/>
      <c r="BB517" s="82"/>
      <c r="BC517" s="82"/>
      <c r="BD517" s="82"/>
      <c r="BE517" s="82"/>
      <c r="BF517" s="82"/>
      <c r="BG517" s="82"/>
      <c r="BH517" s="82"/>
      <c r="BI517" s="82"/>
      <c r="BJ517" s="82"/>
    </row>
    <row r="518">
      <c r="AI518" s="82"/>
      <c r="AJ518" s="82"/>
      <c r="AK518" s="82"/>
      <c r="AL518" s="82"/>
      <c r="AM518" s="82"/>
      <c r="AN518" s="82"/>
      <c r="AO518" s="82"/>
      <c r="AP518" s="82"/>
      <c r="AQ518" s="82"/>
      <c r="AR518" s="82"/>
      <c r="AS518" s="82"/>
      <c r="AT518" s="82"/>
      <c r="AU518" s="82"/>
      <c r="AV518" s="82"/>
      <c r="AW518" s="82"/>
      <c r="AX518" s="82"/>
      <c r="AY518" s="82"/>
      <c r="AZ518" s="82"/>
      <c r="BA518" s="82"/>
      <c r="BB518" s="82"/>
      <c r="BC518" s="82"/>
      <c r="BD518" s="82"/>
      <c r="BE518" s="82"/>
      <c r="BF518" s="82"/>
      <c r="BG518" s="82"/>
      <c r="BH518" s="82"/>
      <c r="BI518" s="82"/>
      <c r="BJ518" s="82"/>
    </row>
    <row r="519">
      <c r="AI519" s="82"/>
      <c r="AJ519" s="82"/>
      <c r="AK519" s="82"/>
      <c r="AL519" s="82"/>
      <c r="AM519" s="82"/>
      <c r="AN519" s="82"/>
      <c r="AO519" s="82"/>
      <c r="AP519" s="82"/>
      <c r="AQ519" s="82"/>
      <c r="AR519" s="82"/>
      <c r="AS519" s="82"/>
      <c r="AT519" s="82"/>
      <c r="AU519" s="82"/>
      <c r="AV519" s="82"/>
      <c r="AW519" s="82"/>
      <c r="AX519" s="82"/>
      <c r="AY519" s="82"/>
      <c r="AZ519" s="82"/>
      <c r="BA519" s="82"/>
      <c r="BB519" s="82"/>
      <c r="BC519" s="82"/>
      <c r="BD519" s="82"/>
      <c r="BE519" s="82"/>
      <c r="BF519" s="82"/>
      <c r="BG519" s="82"/>
      <c r="BH519" s="82"/>
      <c r="BI519" s="82"/>
      <c r="BJ519" s="82"/>
    </row>
    <row r="520">
      <c r="AI520" s="82"/>
      <c r="AJ520" s="82"/>
      <c r="AK520" s="82"/>
      <c r="AL520" s="82"/>
      <c r="AM520" s="82"/>
      <c r="AN520" s="82"/>
      <c r="AO520" s="82"/>
      <c r="AP520" s="82"/>
      <c r="AQ520" s="82"/>
      <c r="AR520" s="82"/>
      <c r="AS520" s="82"/>
      <c r="AT520" s="82"/>
      <c r="AU520" s="82"/>
      <c r="AV520" s="82"/>
      <c r="AW520" s="82"/>
      <c r="AX520" s="82"/>
      <c r="AY520" s="82"/>
      <c r="AZ520" s="82"/>
      <c r="BA520" s="82"/>
      <c r="BB520" s="82"/>
      <c r="BC520" s="82"/>
      <c r="BD520" s="82"/>
      <c r="BE520" s="82"/>
      <c r="BF520" s="82"/>
      <c r="BG520" s="82"/>
      <c r="BH520" s="82"/>
      <c r="BI520" s="82"/>
      <c r="BJ520" s="82"/>
    </row>
    <row r="521">
      <c r="AI521" s="82"/>
      <c r="AJ521" s="82"/>
      <c r="AK521" s="82"/>
      <c r="AL521" s="82"/>
      <c r="AM521" s="82"/>
      <c r="AN521" s="82"/>
      <c r="AO521" s="82"/>
      <c r="AP521" s="82"/>
      <c r="AQ521" s="82"/>
      <c r="AR521" s="82"/>
      <c r="AS521" s="82"/>
      <c r="AT521" s="82"/>
      <c r="AU521" s="82"/>
      <c r="AV521" s="82"/>
      <c r="AW521" s="82"/>
      <c r="AX521" s="82"/>
      <c r="AY521" s="82"/>
      <c r="AZ521" s="82"/>
      <c r="BA521" s="82"/>
      <c r="BB521" s="82"/>
      <c r="BC521" s="82"/>
      <c r="BD521" s="82"/>
      <c r="BE521" s="82"/>
      <c r="BF521" s="82"/>
      <c r="BG521" s="82"/>
      <c r="BH521" s="82"/>
      <c r="BI521" s="82"/>
      <c r="BJ521" s="82"/>
    </row>
    <row r="522">
      <c r="AI522" s="82"/>
      <c r="AJ522" s="82"/>
      <c r="AK522" s="82"/>
      <c r="AL522" s="82"/>
      <c r="AM522" s="82"/>
      <c r="AN522" s="82"/>
      <c r="AO522" s="82"/>
      <c r="AP522" s="82"/>
      <c r="AQ522" s="82"/>
      <c r="AR522" s="82"/>
      <c r="AS522" s="82"/>
      <c r="AT522" s="82"/>
      <c r="AU522" s="82"/>
      <c r="AV522" s="82"/>
      <c r="AW522" s="82"/>
      <c r="AX522" s="82"/>
      <c r="AY522" s="82"/>
      <c r="AZ522" s="82"/>
      <c r="BA522" s="82"/>
      <c r="BB522" s="82"/>
      <c r="BC522" s="82"/>
      <c r="BD522" s="82"/>
      <c r="BE522" s="82"/>
      <c r="BF522" s="82"/>
      <c r="BG522" s="82"/>
      <c r="BH522" s="82"/>
      <c r="BI522" s="82"/>
      <c r="BJ522" s="82"/>
    </row>
    <row r="523">
      <c r="AI523" s="82"/>
      <c r="AJ523" s="82"/>
      <c r="AK523" s="82"/>
      <c r="AL523" s="82"/>
      <c r="AM523" s="82"/>
      <c r="AN523" s="82"/>
      <c r="AO523" s="82"/>
      <c r="AP523" s="82"/>
      <c r="AQ523" s="82"/>
      <c r="AR523" s="82"/>
      <c r="AS523" s="82"/>
      <c r="AT523" s="82"/>
      <c r="AU523" s="82"/>
      <c r="AV523" s="82"/>
      <c r="AW523" s="82"/>
      <c r="AX523" s="82"/>
      <c r="AY523" s="82"/>
      <c r="AZ523" s="82"/>
      <c r="BA523" s="82"/>
      <c r="BB523" s="82"/>
      <c r="BC523" s="82"/>
      <c r="BD523" s="82"/>
      <c r="BE523" s="82"/>
      <c r="BF523" s="82"/>
      <c r="BG523" s="82"/>
      <c r="BH523" s="82"/>
      <c r="BI523" s="82"/>
      <c r="BJ523" s="82"/>
    </row>
    <row r="524">
      <c r="AI524" s="82"/>
      <c r="AJ524" s="82"/>
      <c r="AK524" s="82"/>
      <c r="AL524" s="82"/>
      <c r="AM524" s="82"/>
      <c r="AN524" s="82"/>
      <c r="AO524" s="82"/>
      <c r="AP524" s="82"/>
      <c r="AQ524" s="82"/>
      <c r="AR524" s="82"/>
      <c r="AS524" s="82"/>
      <c r="AT524" s="82"/>
      <c r="AU524" s="82"/>
      <c r="AV524" s="82"/>
      <c r="AW524" s="82"/>
      <c r="AX524" s="82"/>
      <c r="AY524" s="82"/>
      <c r="AZ524" s="82"/>
      <c r="BA524" s="82"/>
      <c r="BB524" s="82"/>
      <c r="BC524" s="82"/>
      <c r="BD524" s="82"/>
      <c r="BE524" s="82"/>
      <c r="BF524" s="82"/>
      <c r="BG524" s="82"/>
      <c r="BH524" s="82"/>
      <c r="BI524" s="82"/>
      <c r="BJ524" s="82"/>
    </row>
    <row r="525">
      <c r="AI525" s="82"/>
      <c r="AJ525" s="82"/>
      <c r="AK525" s="82"/>
      <c r="AL525" s="82"/>
      <c r="AM525" s="82"/>
      <c r="AN525" s="82"/>
      <c r="AO525" s="82"/>
      <c r="AP525" s="82"/>
      <c r="AQ525" s="82"/>
      <c r="AR525" s="82"/>
      <c r="AS525" s="82"/>
      <c r="AT525" s="82"/>
      <c r="AU525" s="82"/>
      <c r="AV525" s="82"/>
      <c r="AW525" s="82"/>
      <c r="AX525" s="82"/>
      <c r="AY525" s="82"/>
      <c r="AZ525" s="82"/>
      <c r="BA525" s="82"/>
      <c r="BB525" s="82"/>
      <c r="BC525" s="82"/>
      <c r="BD525" s="82"/>
      <c r="BE525" s="82"/>
      <c r="BF525" s="82"/>
      <c r="BG525" s="82"/>
      <c r="BH525" s="82"/>
      <c r="BI525" s="82"/>
      <c r="BJ525" s="82"/>
    </row>
    <row r="526">
      <c r="AI526" s="82"/>
      <c r="AJ526" s="82"/>
      <c r="AK526" s="82"/>
      <c r="AL526" s="82"/>
      <c r="AM526" s="82"/>
      <c r="AN526" s="82"/>
      <c r="AO526" s="82"/>
      <c r="AP526" s="82"/>
      <c r="AQ526" s="82"/>
      <c r="AR526" s="82"/>
      <c r="AS526" s="82"/>
      <c r="AT526" s="82"/>
      <c r="AU526" s="82"/>
      <c r="AV526" s="82"/>
      <c r="AW526" s="82"/>
      <c r="AX526" s="82"/>
      <c r="AY526" s="82"/>
      <c r="AZ526" s="82"/>
      <c r="BA526" s="82"/>
      <c r="BB526" s="82"/>
      <c r="BC526" s="82"/>
      <c r="BD526" s="82"/>
      <c r="BE526" s="82"/>
      <c r="BF526" s="82"/>
      <c r="BG526" s="82"/>
      <c r="BH526" s="82"/>
      <c r="BI526" s="82"/>
      <c r="BJ526" s="82"/>
    </row>
    <row r="527">
      <c r="AI527" s="82"/>
      <c r="AJ527" s="82"/>
      <c r="AK527" s="82"/>
      <c r="AL527" s="82"/>
      <c r="AM527" s="82"/>
      <c r="AN527" s="82"/>
      <c r="AO527" s="82"/>
      <c r="AP527" s="82"/>
      <c r="AQ527" s="82"/>
      <c r="AR527" s="82"/>
      <c r="AS527" s="82"/>
      <c r="AT527" s="82"/>
      <c r="AU527" s="82"/>
      <c r="AV527" s="82"/>
      <c r="AW527" s="82"/>
      <c r="AX527" s="82"/>
      <c r="AY527" s="82"/>
      <c r="AZ527" s="82"/>
      <c r="BA527" s="82"/>
      <c r="BB527" s="82"/>
      <c r="BC527" s="82"/>
      <c r="BD527" s="82"/>
      <c r="BE527" s="82"/>
      <c r="BF527" s="82"/>
      <c r="BG527" s="82"/>
      <c r="BH527" s="82"/>
      <c r="BI527" s="82"/>
      <c r="BJ527" s="82"/>
    </row>
    <row r="528">
      <c r="AI528" s="82"/>
      <c r="AJ528" s="82"/>
      <c r="AK528" s="82"/>
      <c r="AL528" s="82"/>
      <c r="AM528" s="82"/>
      <c r="AN528" s="82"/>
      <c r="AO528" s="82"/>
      <c r="AP528" s="82"/>
      <c r="AQ528" s="82"/>
      <c r="AR528" s="82"/>
      <c r="AS528" s="82"/>
      <c r="AT528" s="82"/>
      <c r="AU528" s="82"/>
      <c r="AV528" s="82"/>
      <c r="AW528" s="82"/>
      <c r="AX528" s="82"/>
      <c r="AY528" s="82"/>
      <c r="AZ528" s="82"/>
      <c r="BA528" s="82"/>
      <c r="BB528" s="82"/>
      <c r="BC528" s="82"/>
      <c r="BD528" s="82"/>
      <c r="BE528" s="82"/>
      <c r="BF528" s="82"/>
      <c r="BG528" s="82"/>
      <c r="BH528" s="82"/>
      <c r="BI528" s="82"/>
      <c r="BJ528" s="82"/>
    </row>
    <row r="529">
      <c r="AI529" s="82"/>
      <c r="AJ529" s="82"/>
      <c r="AK529" s="82"/>
      <c r="AL529" s="82"/>
      <c r="AM529" s="82"/>
      <c r="AN529" s="82"/>
      <c r="AO529" s="82"/>
      <c r="AP529" s="82"/>
      <c r="AQ529" s="82"/>
      <c r="AR529" s="82"/>
      <c r="AS529" s="82"/>
      <c r="AT529" s="82"/>
      <c r="AU529" s="82"/>
      <c r="AV529" s="82"/>
      <c r="AW529" s="82"/>
      <c r="AX529" s="82"/>
      <c r="AY529" s="82"/>
      <c r="AZ529" s="82"/>
      <c r="BA529" s="82"/>
      <c r="BB529" s="82"/>
      <c r="BC529" s="82"/>
      <c r="BD529" s="82"/>
      <c r="BE529" s="82"/>
      <c r="BF529" s="82"/>
      <c r="BG529" s="82"/>
      <c r="BH529" s="82"/>
      <c r="BI529" s="82"/>
      <c r="BJ529" s="82"/>
    </row>
    <row r="530">
      <c r="AI530" s="82"/>
      <c r="AJ530" s="82"/>
      <c r="AK530" s="82"/>
      <c r="AL530" s="82"/>
      <c r="AM530" s="82"/>
      <c r="AN530" s="82"/>
      <c r="AO530" s="82"/>
      <c r="AP530" s="82"/>
      <c r="AQ530" s="82"/>
      <c r="AR530" s="82"/>
      <c r="AS530" s="82"/>
      <c r="AT530" s="82"/>
      <c r="AU530" s="82"/>
      <c r="AV530" s="82"/>
      <c r="AW530" s="82"/>
      <c r="AX530" s="82"/>
      <c r="AY530" s="82"/>
      <c r="AZ530" s="82"/>
      <c r="BA530" s="82"/>
      <c r="BB530" s="82"/>
      <c r="BC530" s="82"/>
      <c r="BD530" s="82"/>
      <c r="BE530" s="82"/>
      <c r="BF530" s="82"/>
      <c r="BG530" s="82"/>
      <c r="BH530" s="82"/>
      <c r="BI530" s="82"/>
      <c r="BJ530" s="82"/>
    </row>
    <row r="531">
      <c r="AI531" s="82"/>
      <c r="AJ531" s="82"/>
      <c r="AK531" s="82"/>
      <c r="AL531" s="82"/>
      <c r="AM531" s="82"/>
      <c r="AN531" s="82"/>
      <c r="AO531" s="82"/>
      <c r="AP531" s="82"/>
      <c r="AQ531" s="82"/>
      <c r="AR531" s="82"/>
      <c r="AS531" s="82"/>
      <c r="AT531" s="82"/>
      <c r="AU531" s="82"/>
      <c r="AV531" s="82"/>
      <c r="AW531" s="82"/>
      <c r="AX531" s="82"/>
      <c r="AY531" s="82"/>
      <c r="AZ531" s="82"/>
      <c r="BA531" s="82"/>
      <c r="BB531" s="82"/>
      <c r="BC531" s="82"/>
      <c r="BD531" s="82"/>
      <c r="BE531" s="82"/>
      <c r="BF531" s="82"/>
      <c r="BG531" s="82"/>
      <c r="BH531" s="82"/>
      <c r="BI531" s="82"/>
      <c r="BJ531" s="82"/>
    </row>
    <row r="532">
      <c r="AI532" s="82"/>
      <c r="AJ532" s="82"/>
      <c r="AK532" s="82"/>
      <c r="AL532" s="82"/>
      <c r="AM532" s="82"/>
      <c r="AN532" s="82"/>
      <c r="AO532" s="82"/>
      <c r="AP532" s="82"/>
      <c r="AQ532" s="82"/>
      <c r="AR532" s="82"/>
      <c r="AS532" s="82"/>
      <c r="AT532" s="82"/>
      <c r="AU532" s="82"/>
      <c r="AV532" s="82"/>
      <c r="AW532" s="82"/>
      <c r="AX532" s="82"/>
      <c r="AY532" s="82"/>
      <c r="AZ532" s="82"/>
      <c r="BA532" s="82"/>
      <c r="BB532" s="82"/>
      <c r="BC532" s="82"/>
      <c r="BD532" s="82"/>
      <c r="BE532" s="82"/>
      <c r="BF532" s="82"/>
      <c r="BG532" s="82"/>
      <c r="BH532" s="82"/>
      <c r="BI532" s="82"/>
      <c r="BJ532" s="82"/>
    </row>
    <row r="533">
      <c r="AI533" s="82"/>
      <c r="AJ533" s="82"/>
      <c r="AK533" s="82"/>
      <c r="AL533" s="82"/>
      <c r="AM533" s="82"/>
      <c r="AN533" s="82"/>
      <c r="AO533" s="82"/>
      <c r="AP533" s="82"/>
      <c r="AQ533" s="82"/>
      <c r="AR533" s="82"/>
      <c r="AS533" s="82"/>
      <c r="AT533" s="82"/>
      <c r="AU533" s="82"/>
      <c r="AV533" s="82"/>
      <c r="AW533" s="82"/>
      <c r="AX533" s="82"/>
      <c r="AY533" s="82"/>
      <c r="AZ533" s="82"/>
      <c r="BA533" s="82"/>
      <c r="BB533" s="82"/>
      <c r="BC533" s="82"/>
      <c r="BD533" s="82"/>
      <c r="BE533" s="82"/>
      <c r="BF533" s="82"/>
      <c r="BG533" s="82"/>
      <c r="BH533" s="82"/>
      <c r="BI533" s="82"/>
      <c r="BJ533" s="82"/>
    </row>
    <row r="534">
      <c r="AI534" s="82"/>
      <c r="AJ534" s="82"/>
      <c r="AK534" s="82"/>
      <c r="AL534" s="82"/>
      <c r="AM534" s="82"/>
      <c r="AN534" s="82"/>
      <c r="AO534" s="82"/>
      <c r="AP534" s="82"/>
      <c r="AQ534" s="82"/>
      <c r="AR534" s="82"/>
      <c r="AS534" s="82"/>
      <c r="AT534" s="82"/>
      <c r="AU534" s="82"/>
      <c r="AV534" s="82"/>
      <c r="AW534" s="82"/>
      <c r="AX534" s="82"/>
      <c r="AY534" s="82"/>
      <c r="AZ534" s="82"/>
      <c r="BA534" s="82"/>
      <c r="BB534" s="82"/>
      <c r="BC534" s="82"/>
      <c r="BD534" s="82"/>
      <c r="BE534" s="82"/>
      <c r="BF534" s="82"/>
      <c r="BG534" s="82"/>
      <c r="BH534" s="82"/>
      <c r="BI534" s="82"/>
      <c r="BJ534" s="82"/>
    </row>
    <row r="535">
      <c r="AI535" s="82"/>
      <c r="AJ535" s="82"/>
      <c r="AK535" s="82"/>
      <c r="AL535" s="82"/>
      <c r="AM535" s="82"/>
      <c r="AN535" s="82"/>
      <c r="AO535" s="82"/>
      <c r="AP535" s="82"/>
      <c r="AQ535" s="82"/>
      <c r="AR535" s="82"/>
      <c r="AS535" s="82"/>
      <c r="AT535" s="82"/>
      <c r="AU535" s="82"/>
      <c r="AV535" s="82"/>
      <c r="AW535" s="82"/>
      <c r="AX535" s="82"/>
      <c r="AY535" s="82"/>
      <c r="AZ535" s="82"/>
      <c r="BA535" s="82"/>
      <c r="BB535" s="82"/>
      <c r="BC535" s="82"/>
      <c r="BD535" s="82"/>
      <c r="BE535" s="82"/>
      <c r="BF535" s="82"/>
      <c r="BG535" s="82"/>
      <c r="BH535" s="82"/>
      <c r="BI535" s="82"/>
      <c r="BJ535" s="82"/>
    </row>
    <row r="536">
      <c r="AI536" s="82"/>
      <c r="AJ536" s="82"/>
      <c r="AK536" s="82"/>
      <c r="AL536" s="82"/>
      <c r="AM536" s="82"/>
      <c r="AN536" s="82"/>
      <c r="AO536" s="82"/>
      <c r="AP536" s="82"/>
      <c r="AQ536" s="82"/>
      <c r="AR536" s="82"/>
      <c r="AS536" s="82"/>
      <c r="AT536" s="82"/>
      <c r="AU536" s="82"/>
      <c r="AV536" s="82"/>
      <c r="AW536" s="82"/>
      <c r="AX536" s="82"/>
      <c r="AY536" s="82"/>
      <c r="AZ536" s="82"/>
      <c r="BA536" s="82"/>
      <c r="BB536" s="82"/>
      <c r="BC536" s="82"/>
      <c r="BD536" s="82"/>
      <c r="BE536" s="82"/>
      <c r="BF536" s="82"/>
      <c r="BG536" s="82"/>
      <c r="BH536" s="82"/>
      <c r="BI536" s="82"/>
      <c r="BJ536" s="82"/>
    </row>
    <row r="537">
      <c r="AI537" s="82"/>
      <c r="AJ537" s="82"/>
      <c r="AK537" s="82"/>
      <c r="AL537" s="82"/>
      <c r="AM537" s="82"/>
      <c r="AN537" s="82"/>
      <c r="AO537" s="82"/>
      <c r="AP537" s="82"/>
      <c r="AQ537" s="82"/>
      <c r="AR537" s="82"/>
      <c r="AS537" s="82"/>
      <c r="AT537" s="82"/>
      <c r="AU537" s="82"/>
      <c r="AV537" s="82"/>
      <c r="AW537" s="82"/>
      <c r="AX537" s="82"/>
      <c r="AY537" s="82"/>
      <c r="AZ537" s="82"/>
      <c r="BA537" s="82"/>
      <c r="BB537" s="82"/>
      <c r="BC537" s="82"/>
      <c r="BD537" s="82"/>
      <c r="BE537" s="82"/>
      <c r="BF537" s="82"/>
      <c r="BG537" s="82"/>
      <c r="BH537" s="82"/>
      <c r="BI537" s="82"/>
      <c r="BJ537" s="82"/>
    </row>
    <row r="538">
      <c r="AI538" s="82"/>
      <c r="AJ538" s="82"/>
      <c r="AK538" s="82"/>
      <c r="AL538" s="82"/>
      <c r="AM538" s="82"/>
      <c r="AN538" s="82"/>
      <c r="AO538" s="82"/>
      <c r="AP538" s="82"/>
      <c r="AQ538" s="82"/>
      <c r="AR538" s="82"/>
      <c r="AS538" s="82"/>
      <c r="AT538" s="82"/>
      <c r="AU538" s="82"/>
      <c r="AV538" s="82"/>
      <c r="AW538" s="82"/>
      <c r="AX538" s="82"/>
      <c r="AY538" s="82"/>
      <c r="AZ538" s="82"/>
      <c r="BA538" s="82"/>
      <c r="BB538" s="82"/>
      <c r="BC538" s="82"/>
      <c r="BD538" s="82"/>
      <c r="BE538" s="82"/>
      <c r="BF538" s="82"/>
      <c r="BG538" s="82"/>
      <c r="BH538" s="82"/>
      <c r="BI538" s="82"/>
      <c r="BJ538" s="82"/>
    </row>
    <row r="539">
      <c r="AI539" s="82"/>
      <c r="AJ539" s="82"/>
      <c r="AK539" s="82"/>
      <c r="AL539" s="82"/>
      <c r="AM539" s="82"/>
      <c r="AN539" s="82"/>
      <c r="AO539" s="82"/>
      <c r="AP539" s="82"/>
      <c r="AQ539" s="82"/>
      <c r="AR539" s="82"/>
      <c r="AS539" s="82"/>
      <c r="AT539" s="82"/>
      <c r="AU539" s="82"/>
      <c r="AV539" s="82"/>
      <c r="AW539" s="82"/>
      <c r="AX539" s="82"/>
      <c r="AY539" s="82"/>
      <c r="AZ539" s="82"/>
      <c r="BA539" s="82"/>
      <c r="BB539" s="82"/>
      <c r="BC539" s="82"/>
      <c r="BD539" s="82"/>
      <c r="BE539" s="82"/>
      <c r="BF539" s="82"/>
      <c r="BG539" s="82"/>
      <c r="BH539" s="82"/>
      <c r="BI539" s="82"/>
      <c r="BJ539" s="82"/>
    </row>
    <row r="540">
      <c r="AI540" s="82"/>
      <c r="AJ540" s="82"/>
      <c r="AK540" s="82"/>
      <c r="AL540" s="82"/>
      <c r="AM540" s="82"/>
      <c r="AN540" s="82"/>
      <c r="AO540" s="82"/>
      <c r="AP540" s="82"/>
      <c r="AQ540" s="82"/>
      <c r="AR540" s="82"/>
      <c r="AS540" s="82"/>
      <c r="AT540" s="82"/>
      <c r="AU540" s="82"/>
      <c r="AV540" s="82"/>
      <c r="AW540" s="82"/>
      <c r="AX540" s="82"/>
      <c r="AY540" s="82"/>
      <c r="AZ540" s="82"/>
      <c r="BA540" s="82"/>
      <c r="BB540" s="82"/>
      <c r="BC540" s="82"/>
      <c r="BD540" s="82"/>
      <c r="BE540" s="82"/>
      <c r="BF540" s="82"/>
      <c r="BG540" s="82"/>
      <c r="BH540" s="82"/>
      <c r="BI540" s="82"/>
      <c r="BJ540" s="82"/>
    </row>
    <row r="541">
      <c r="AI541" s="82"/>
      <c r="AJ541" s="82"/>
      <c r="AK541" s="82"/>
      <c r="AL541" s="82"/>
      <c r="AM541" s="82"/>
      <c r="AN541" s="82"/>
      <c r="AO541" s="82"/>
      <c r="AP541" s="82"/>
      <c r="AQ541" s="82"/>
      <c r="AR541" s="82"/>
      <c r="AS541" s="82"/>
      <c r="AT541" s="82"/>
      <c r="AU541" s="82"/>
      <c r="AV541" s="82"/>
      <c r="AW541" s="82"/>
      <c r="AX541" s="82"/>
      <c r="AY541" s="82"/>
      <c r="AZ541" s="82"/>
      <c r="BA541" s="82"/>
      <c r="BB541" s="82"/>
      <c r="BC541" s="82"/>
      <c r="BD541" s="82"/>
      <c r="BE541" s="82"/>
      <c r="BF541" s="82"/>
      <c r="BG541" s="82"/>
      <c r="BH541" s="82"/>
      <c r="BI541" s="82"/>
      <c r="BJ541" s="82"/>
    </row>
    <row r="542">
      <c r="AI542" s="82"/>
      <c r="AJ542" s="82"/>
      <c r="AK542" s="82"/>
      <c r="AL542" s="82"/>
      <c r="AM542" s="82"/>
      <c r="AN542" s="82"/>
      <c r="AO542" s="82"/>
      <c r="AP542" s="82"/>
      <c r="AQ542" s="82"/>
      <c r="AR542" s="82"/>
      <c r="AS542" s="82"/>
      <c r="AT542" s="82"/>
      <c r="AU542" s="82"/>
      <c r="AV542" s="82"/>
      <c r="AW542" s="82"/>
      <c r="AX542" s="82"/>
      <c r="AY542" s="82"/>
      <c r="AZ542" s="82"/>
      <c r="BA542" s="82"/>
      <c r="BB542" s="82"/>
      <c r="BC542" s="82"/>
      <c r="BD542" s="82"/>
      <c r="BE542" s="82"/>
      <c r="BF542" s="82"/>
      <c r="BG542" s="82"/>
      <c r="BH542" s="82"/>
      <c r="BI542" s="82"/>
      <c r="BJ542" s="82"/>
    </row>
    <row r="543">
      <c r="AI543" s="82"/>
      <c r="AJ543" s="82"/>
      <c r="AK543" s="82"/>
      <c r="AL543" s="82"/>
      <c r="AM543" s="82"/>
      <c r="AN543" s="82"/>
      <c r="AO543" s="82"/>
      <c r="AP543" s="82"/>
      <c r="AQ543" s="82"/>
      <c r="AR543" s="82"/>
      <c r="AS543" s="82"/>
      <c r="AT543" s="82"/>
      <c r="AU543" s="82"/>
      <c r="AV543" s="82"/>
      <c r="AW543" s="82"/>
      <c r="AX543" s="82"/>
      <c r="AY543" s="82"/>
      <c r="AZ543" s="82"/>
      <c r="BA543" s="82"/>
      <c r="BB543" s="82"/>
      <c r="BC543" s="82"/>
      <c r="BD543" s="82"/>
      <c r="BE543" s="82"/>
      <c r="BF543" s="82"/>
      <c r="BG543" s="82"/>
      <c r="BH543" s="82"/>
      <c r="BI543" s="82"/>
      <c r="BJ543" s="82"/>
    </row>
    <row r="544">
      <c r="AI544" s="82"/>
      <c r="AJ544" s="82"/>
      <c r="AK544" s="82"/>
      <c r="AL544" s="82"/>
      <c r="AM544" s="82"/>
      <c r="AN544" s="82"/>
      <c r="AO544" s="82"/>
      <c r="AP544" s="82"/>
      <c r="AQ544" s="82"/>
      <c r="AR544" s="82"/>
      <c r="AS544" s="82"/>
      <c r="AT544" s="82"/>
      <c r="AU544" s="82"/>
      <c r="AV544" s="82"/>
      <c r="AW544" s="82"/>
      <c r="AX544" s="82"/>
      <c r="AY544" s="82"/>
      <c r="AZ544" s="82"/>
      <c r="BA544" s="82"/>
      <c r="BB544" s="82"/>
      <c r="BC544" s="82"/>
      <c r="BD544" s="82"/>
      <c r="BE544" s="82"/>
      <c r="BF544" s="82"/>
      <c r="BG544" s="82"/>
      <c r="BH544" s="82"/>
      <c r="BI544" s="82"/>
      <c r="BJ544" s="82"/>
    </row>
    <row r="545">
      <c r="AI545" s="82"/>
      <c r="AJ545" s="82"/>
      <c r="AK545" s="82"/>
      <c r="AL545" s="82"/>
      <c r="AM545" s="82"/>
      <c r="AN545" s="82"/>
      <c r="AO545" s="82"/>
      <c r="AP545" s="82"/>
      <c r="AQ545" s="82"/>
      <c r="AR545" s="82"/>
      <c r="AS545" s="82"/>
      <c r="AT545" s="82"/>
      <c r="AU545" s="82"/>
      <c r="AV545" s="82"/>
      <c r="AW545" s="82"/>
      <c r="AX545" s="82"/>
      <c r="AY545" s="82"/>
      <c r="AZ545" s="82"/>
      <c r="BA545" s="82"/>
      <c r="BB545" s="82"/>
      <c r="BC545" s="82"/>
      <c r="BD545" s="82"/>
      <c r="BE545" s="82"/>
      <c r="BF545" s="82"/>
      <c r="BG545" s="82"/>
      <c r="BH545" s="82"/>
      <c r="BI545" s="82"/>
      <c r="BJ545" s="82"/>
    </row>
    <row r="546">
      <c r="AI546" s="82"/>
      <c r="AJ546" s="82"/>
      <c r="AK546" s="82"/>
      <c r="AL546" s="82"/>
      <c r="AM546" s="82"/>
      <c r="AN546" s="82"/>
      <c r="AO546" s="82"/>
      <c r="AP546" s="82"/>
      <c r="AQ546" s="82"/>
      <c r="AR546" s="82"/>
      <c r="AS546" s="82"/>
      <c r="AT546" s="82"/>
      <c r="AU546" s="82"/>
      <c r="AV546" s="82"/>
      <c r="AW546" s="82"/>
      <c r="AX546" s="82"/>
      <c r="AY546" s="82"/>
      <c r="AZ546" s="82"/>
      <c r="BA546" s="82"/>
      <c r="BB546" s="82"/>
      <c r="BC546" s="82"/>
      <c r="BD546" s="82"/>
      <c r="BE546" s="82"/>
      <c r="BF546" s="82"/>
      <c r="BG546" s="82"/>
      <c r="BH546" s="82"/>
      <c r="BI546" s="82"/>
      <c r="BJ546" s="82"/>
    </row>
    <row r="547">
      <c r="AI547" s="82"/>
      <c r="AJ547" s="82"/>
      <c r="AK547" s="82"/>
      <c r="AL547" s="82"/>
      <c r="AM547" s="82"/>
      <c r="AN547" s="82"/>
      <c r="AO547" s="82"/>
      <c r="AP547" s="82"/>
      <c r="AQ547" s="82"/>
      <c r="AR547" s="82"/>
      <c r="AS547" s="82"/>
      <c r="AT547" s="82"/>
      <c r="AU547" s="82"/>
      <c r="AV547" s="82"/>
      <c r="AW547" s="82"/>
      <c r="AX547" s="82"/>
      <c r="AY547" s="82"/>
      <c r="AZ547" s="82"/>
      <c r="BA547" s="82"/>
      <c r="BB547" s="82"/>
      <c r="BC547" s="82"/>
      <c r="BD547" s="82"/>
      <c r="BE547" s="82"/>
      <c r="BF547" s="82"/>
      <c r="BG547" s="82"/>
      <c r="BH547" s="82"/>
      <c r="BI547" s="82"/>
      <c r="BJ547" s="82"/>
    </row>
    <row r="548">
      <c r="AI548" s="82"/>
      <c r="AJ548" s="82"/>
      <c r="AK548" s="82"/>
      <c r="AL548" s="82"/>
      <c r="AM548" s="82"/>
      <c r="AN548" s="82"/>
      <c r="AO548" s="82"/>
      <c r="AP548" s="82"/>
      <c r="AQ548" s="82"/>
      <c r="AR548" s="82"/>
      <c r="AS548" s="82"/>
      <c r="AT548" s="82"/>
      <c r="AU548" s="82"/>
      <c r="AV548" s="82"/>
      <c r="AW548" s="82"/>
      <c r="AX548" s="82"/>
      <c r="AY548" s="82"/>
      <c r="AZ548" s="82"/>
      <c r="BA548" s="82"/>
      <c r="BB548" s="82"/>
      <c r="BC548" s="82"/>
      <c r="BD548" s="82"/>
      <c r="BE548" s="82"/>
      <c r="BF548" s="82"/>
      <c r="BG548" s="82"/>
      <c r="BH548" s="82"/>
      <c r="BI548" s="82"/>
      <c r="BJ548" s="82"/>
    </row>
    <row r="549">
      <c r="AI549" s="82"/>
      <c r="AJ549" s="82"/>
      <c r="AK549" s="82"/>
      <c r="AL549" s="82"/>
      <c r="AM549" s="82"/>
      <c r="AN549" s="82"/>
      <c r="AO549" s="82"/>
      <c r="AP549" s="82"/>
      <c r="AQ549" s="82"/>
      <c r="AR549" s="82"/>
      <c r="AS549" s="82"/>
      <c r="AT549" s="82"/>
      <c r="AU549" s="82"/>
      <c r="AV549" s="82"/>
      <c r="AW549" s="82"/>
      <c r="AX549" s="82"/>
      <c r="AY549" s="82"/>
      <c r="AZ549" s="82"/>
      <c r="BA549" s="82"/>
      <c r="BB549" s="82"/>
      <c r="BC549" s="82"/>
      <c r="BD549" s="82"/>
      <c r="BE549" s="82"/>
      <c r="BF549" s="82"/>
      <c r="BG549" s="82"/>
      <c r="BH549" s="82"/>
      <c r="BI549" s="82"/>
      <c r="BJ549" s="82"/>
    </row>
    <row r="550">
      <c r="AI550" s="82"/>
      <c r="AJ550" s="82"/>
      <c r="AK550" s="82"/>
      <c r="AL550" s="82"/>
      <c r="AM550" s="82"/>
      <c r="AN550" s="82"/>
      <c r="AO550" s="82"/>
      <c r="AP550" s="82"/>
      <c r="AQ550" s="82"/>
      <c r="AR550" s="82"/>
      <c r="AS550" s="82"/>
      <c r="AT550" s="82"/>
      <c r="AU550" s="82"/>
      <c r="AV550" s="82"/>
      <c r="AW550" s="82"/>
      <c r="AX550" s="82"/>
      <c r="AY550" s="82"/>
      <c r="AZ550" s="82"/>
      <c r="BA550" s="82"/>
      <c r="BB550" s="82"/>
      <c r="BC550" s="82"/>
      <c r="BD550" s="82"/>
      <c r="BE550" s="82"/>
      <c r="BF550" s="82"/>
      <c r="BG550" s="82"/>
      <c r="BH550" s="82"/>
      <c r="BI550" s="82"/>
      <c r="BJ550" s="82"/>
    </row>
    <row r="551">
      <c r="AI551" s="82"/>
      <c r="AJ551" s="82"/>
      <c r="AK551" s="82"/>
      <c r="AL551" s="82"/>
      <c r="AM551" s="82"/>
      <c r="AN551" s="82"/>
      <c r="AO551" s="82"/>
      <c r="AP551" s="82"/>
      <c r="AQ551" s="82"/>
      <c r="AR551" s="82"/>
      <c r="AS551" s="82"/>
      <c r="AT551" s="82"/>
      <c r="AU551" s="82"/>
      <c r="AV551" s="82"/>
      <c r="AW551" s="82"/>
      <c r="AX551" s="82"/>
      <c r="AY551" s="82"/>
      <c r="AZ551" s="82"/>
      <c r="BA551" s="82"/>
      <c r="BB551" s="82"/>
      <c r="BC551" s="82"/>
      <c r="BD551" s="82"/>
      <c r="BE551" s="82"/>
      <c r="BF551" s="82"/>
      <c r="BG551" s="82"/>
      <c r="BH551" s="82"/>
      <c r="BI551" s="82"/>
      <c r="BJ551" s="82"/>
    </row>
    <row r="552">
      <c r="AI552" s="82"/>
      <c r="AJ552" s="82"/>
      <c r="AK552" s="82"/>
      <c r="AL552" s="82"/>
      <c r="AM552" s="82"/>
      <c r="AN552" s="82"/>
      <c r="AO552" s="82"/>
      <c r="AP552" s="82"/>
      <c r="AQ552" s="82"/>
      <c r="AR552" s="82"/>
      <c r="AS552" s="82"/>
      <c r="AT552" s="82"/>
      <c r="AU552" s="82"/>
      <c r="AV552" s="82"/>
      <c r="AW552" s="82"/>
      <c r="AX552" s="82"/>
      <c r="AY552" s="82"/>
      <c r="AZ552" s="82"/>
      <c r="BA552" s="82"/>
      <c r="BB552" s="82"/>
      <c r="BC552" s="82"/>
      <c r="BD552" s="82"/>
      <c r="BE552" s="82"/>
      <c r="BF552" s="82"/>
      <c r="BG552" s="82"/>
      <c r="BH552" s="82"/>
      <c r="BI552" s="82"/>
      <c r="BJ552" s="82"/>
    </row>
    <row r="553">
      <c r="AI553" s="82"/>
      <c r="AJ553" s="82"/>
      <c r="AK553" s="82"/>
      <c r="AL553" s="82"/>
      <c r="AM553" s="82"/>
      <c r="AN553" s="82"/>
      <c r="AO553" s="82"/>
      <c r="AP553" s="82"/>
      <c r="AQ553" s="82"/>
      <c r="AR553" s="82"/>
      <c r="AS553" s="82"/>
      <c r="AT553" s="82"/>
      <c r="AU553" s="82"/>
      <c r="AV553" s="82"/>
      <c r="AW553" s="82"/>
      <c r="AX553" s="82"/>
      <c r="AY553" s="82"/>
      <c r="AZ553" s="82"/>
      <c r="BA553" s="82"/>
      <c r="BB553" s="82"/>
      <c r="BC553" s="82"/>
      <c r="BD553" s="82"/>
      <c r="BE553" s="82"/>
      <c r="BF553" s="82"/>
      <c r="BG553" s="82"/>
      <c r="BH553" s="82"/>
      <c r="BI553" s="82"/>
      <c r="BJ553" s="82"/>
    </row>
    <row r="554">
      <c r="AI554" s="82"/>
      <c r="AJ554" s="82"/>
      <c r="AK554" s="82"/>
      <c r="AL554" s="82"/>
      <c r="AM554" s="82"/>
      <c r="AN554" s="82"/>
      <c r="AO554" s="82"/>
      <c r="AP554" s="82"/>
      <c r="AQ554" s="82"/>
      <c r="AR554" s="82"/>
      <c r="AS554" s="82"/>
      <c r="AT554" s="82"/>
      <c r="AU554" s="82"/>
      <c r="AV554" s="82"/>
      <c r="AW554" s="82"/>
      <c r="AX554" s="82"/>
      <c r="AY554" s="82"/>
      <c r="AZ554" s="82"/>
      <c r="BA554" s="82"/>
      <c r="BB554" s="82"/>
      <c r="BC554" s="82"/>
      <c r="BD554" s="82"/>
      <c r="BE554" s="82"/>
      <c r="BF554" s="82"/>
      <c r="BG554" s="82"/>
      <c r="BH554" s="82"/>
      <c r="BI554" s="82"/>
      <c r="BJ554" s="82"/>
    </row>
    <row r="555">
      <c r="AI555" s="82"/>
      <c r="AJ555" s="82"/>
      <c r="AK555" s="82"/>
      <c r="AL555" s="82"/>
      <c r="AM555" s="82"/>
      <c r="AN555" s="82"/>
      <c r="AO555" s="82"/>
      <c r="AP555" s="82"/>
      <c r="AQ555" s="82"/>
      <c r="AR555" s="82"/>
      <c r="AS555" s="82"/>
      <c r="AT555" s="82"/>
      <c r="AU555" s="82"/>
      <c r="AV555" s="82"/>
      <c r="AW555" s="82"/>
      <c r="AX555" s="82"/>
      <c r="AY555" s="82"/>
      <c r="AZ555" s="82"/>
      <c r="BA555" s="82"/>
      <c r="BB555" s="82"/>
      <c r="BC555" s="82"/>
      <c r="BD555" s="82"/>
      <c r="BE555" s="82"/>
      <c r="BF555" s="82"/>
      <c r="BG555" s="82"/>
      <c r="BH555" s="82"/>
      <c r="BI555" s="82"/>
      <c r="BJ555" s="82"/>
    </row>
    <row r="556">
      <c r="AI556" s="82"/>
      <c r="AJ556" s="82"/>
      <c r="AK556" s="82"/>
      <c r="AL556" s="82"/>
      <c r="AM556" s="82"/>
      <c r="AN556" s="82"/>
      <c r="AO556" s="82"/>
      <c r="AP556" s="82"/>
      <c r="AQ556" s="82"/>
      <c r="AR556" s="82"/>
      <c r="AS556" s="82"/>
      <c r="AT556" s="82"/>
      <c r="AU556" s="82"/>
      <c r="AV556" s="82"/>
      <c r="AW556" s="82"/>
      <c r="AX556" s="82"/>
      <c r="AY556" s="82"/>
      <c r="AZ556" s="82"/>
      <c r="BA556" s="82"/>
      <c r="BB556" s="82"/>
      <c r="BC556" s="82"/>
      <c r="BD556" s="82"/>
      <c r="BE556" s="82"/>
      <c r="BF556" s="82"/>
      <c r="BG556" s="82"/>
      <c r="BH556" s="82"/>
      <c r="BI556" s="82"/>
      <c r="BJ556" s="82"/>
    </row>
    <row r="557">
      <c r="AI557" s="82"/>
      <c r="AJ557" s="82"/>
      <c r="AK557" s="82"/>
      <c r="AL557" s="82"/>
      <c r="AM557" s="82"/>
      <c r="AN557" s="82"/>
      <c r="AO557" s="82"/>
      <c r="AP557" s="82"/>
      <c r="AQ557" s="82"/>
      <c r="AR557" s="82"/>
      <c r="AS557" s="82"/>
      <c r="AT557" s="82"/>
      <c r="AU557" s="82"/>
      <c r="AV557" s="82"/>
      <c r="AW557" s="82"/>
      <c r="AX557" s="82"/>
      <c r="AY557" s="82"/>
      <c r="AZ557" s="82"/>
      <c r="BA557" s="82"/>
      <c r="BB557" s="82"/>
      <c r="BC557" s="82"/>
      <c r="BD557" s="82"/>
      <c r="BE557" s="82"/>
      <c r="BF557" s="82"/>
      <c r="BG557" s="82"/>
      <c r="BH557" s="82"/>
      <c r="BI557" s="82"/>
      <c r="BJ557" s="82"/>
    </row>
    <row r="558">
      <c r="AI558" s="82"/>
      <c r="AJ558" s="82"/>
      <c r="AK558" s="82"/>
      <c r="AL558" s="82"/>
      <c r="AM558" s="82"/>
      <c r="AN558" s="82"/>
      <c r="AO558" s="82"/>
      <c r="AP558" s="82"/>
      <c r="AQ558" s="82"/>
      <c r="AR558" s="82"/>
      <c r="AS558" s="82"/>
      <c r="AT558" s="82"/>
      <c r="AU558" s="82"/>
      <c r="AV558" s="82"/>
      <c r="AW558" s="82"/>
      <c r="AX558" s="82"/>
      <c r="AY558" s="82"/>
      <c r="AZ558" s="82"/>
      <c r="BA558" s="82"/>
      <c r="BB558" s="82"/>
      <c r="BC558" s="82"/>
      <c r="BD558" s="82"/>
      <c r="BE558" s="82"/>
      <c r="BF558" s="82"/>
      <c r="BG558" s="82"/>
      <c r="BH558" s="82"/>
      <c r="BI558" s="82"/>
      <c r="BJ558" s="82"/>
    </row>
    <row r="559">
      <c r="AI559" s="82"/>
      <c r="AJ559" s="82"/>
      <c r="AK559" s="82"/>
      <c r="AL559" s="82"/>
      <c r="AM559" s="82"/>
      <c r="AN559" s="82"/>
      <c r="AO559" s="82"/>
      <c r="AP559" s="82"/>
      <c r="AQ559" s="82"/>
      <c r="AR559" s="82"/>
      <c r="AS559" s="82"/>
      <c r="AT559" s="82"/>
      <c r="AU559" s="82"/>
      <c r="AV559" s="82"/>
      <c r="AW559" s="82"/>
      <c r="AX559" s="82"/>
      <c r="AY559" s="82"/>
      <c r="AZ559" s="82"/>
      <c r="BA559" s="82"/>
      <c r="BB559" s="82"/>
      <c r="BC559" s="82"/>
      <c r="BD559" s="82"/>
      <c r="BE559" s="82"/>
      <c r="BF559" s="82"/>
      <c r="BG559" s="82"/>
      <c r="BH559" s="82"/>
      <c r="BI559" s="82"/>
      <c r="BJ559" s="82"/>
    </row>
    <row r="560">
      <c r="AI560" s="82"/>
      <c r="AJ560" s="82"/>
      <c r="AK560" s="82"/>
      <c r="AL560" s="82"/>
      <c r="AM560" s="82"/>
      <c r="AN560" s="82"/>
      <c r="AO560" s="82"/>
      <c r="AP560" s="82"/>
      <c r="AQ560" s="82"/>
      <c r="AR560" s="82"/>
      <c r="AS560" s="82"/>
      <c r="AT560" s="82"/>
      <c r="AU560" s="82"/>
      <c r="AV560" s="82"/>
      <c r="AW560" s="82"/>
      <c r="AX560" s="82"/>
      <c r="AY560" s="82"/>
      <c r="AZ560" s="82"/>
      <c r="BA560" s="82"/>
      <c r="BB560" s="82"/>
      <c r="BC560" s="82"/>
      <c r="BD560" s="82"/>
      <c r="BE560" s="82"/>
      <c r="BF560" s="82"/>
      <c r="BG560" s="82"/>
      <c r="BH560" s="82"/>
      <c r="BI560" s="82"/>
      <c r="BJ560" s="82"/>
    </row>
    <row r="561">
      <c r="AI561" s="82"/>
      <c r="AJ561" s="82"/>
      <c r="AK561" s="82"/>
      <c r="AL561" s="82"/>
      <c r="AM561" s="82"/>
      <c r="AN561" s="82"/>
      <c r="AO561" s="82"/>
      <c r="AP561" s="82"/>
      <c r="AQ561" s="82"/>
      <c r="AR561" s="82"/>
      <c r="AS561" s="82"/>
      <c r="AT561" s="82"/>
      <c r="AU561" s="82"/>
      <c r="AV561" s="82"/>
      <c r="AW561" s="82"/>
      <c r="AX561" s="82"/>
      <c r="AY561" s="82"/>
      <c r="AZ561" s="82"/>
      <c r="BA561" s="82"/>
      <c r="BB561" s="82"/>
      <c r="BC561" s="82"/>
      <c r="BD561" s="82"/>
      <c r="BE561" s="82"/>
      <c r="BF561" s="82"/>
      <c r="BG561" s="82"/>
      <c r="BH561" s="82"/>
      <c r="BI561" s="82"/>
      <c r="BJ561" s="82"/>
    </row>
    <row r="562">
      <c r="AI562" s="82"/>
      <c r="AJ562" s="82"/>
      <c r="AK562" s="82"/>
      <c r="AL562" s="82"/>
      <c r="AM562" s="82"/>
      <c r="AN562" s="82"/>
      <c r="AO562" s="82"/>
      <c r="AP562" s="82"/>
      <c r="AQ562" s="82"/>
      <c r="AR562" s="82"/>
      <c r="AS562" s="82"/>
      <c r="AT562" s="82"/>
      <c r="AU562" s="82"/>
      <c r="AV562" s="82"/>
      <c r="AW562" s="82"/>
      <c r="AX562" s="82"/>
      <c r="AY562" s="82"/>
      <c r="AZ562" s="82"/>
      <c r="BA562" s="82"/>
      <c r="BB562" s="82"/>
      <c r="BC562" s="82"/>
      <c r="BD562" s="82"/>
      <c r="BE562" s="82"/>
      <c r="BF562" s="82"/>
      <c r="BG562" s="82"/>
      <c r="BH562" s="82"/>
      <c r="BI562" s="82"/>
      <c r="BJ562" s="82"/>
    </row>
    <row r="563">
      <c r="AI563" s="82"/>
      <c r="AJ563" s="82"/>
      <c r="AK563" s="82"/>
      <c r="AL563" s="82"/>
      <c r="AM563" s="82"/>
      <c r="AN563" s="82"/>
      <c r="AO563" s="82"/>
      <c r="AP563" s="82"/>
      <c r="AQ563" s="82"/>
      <c r="AR563" s="82"/>
      <c r="AS563" s="82"/>
      <c r="AT563" s="82"/>
      <c r="AU563" s="82"/>
      <c r="AV563" s="82"/>
      <c r="AW563" s="82"/>
      <c r="AX563" s="82"/>
      <c r="AY563" s="82"/>
      <c r="AZ563" s="82"/>
      <c r="BA563" s="82"/>
      <c r="BB563" s="82"/>
      <c r="BC563" s="82"/>
      <c r="BD563" s="82"/>
      <c r="BE563" s="82"/>
      <c r="BF563" s="82"/>
      <c r="BG563" s="82"/>
      <c r="BH563" s="82"/>
      <c r="BI563" s="82"/>
      <c r="BJ563" s="82"/>
    </row>
    <row r="564">
      <c r="AI564" s="82"/>
      <c r="AJ564" s="82"/>
      <c r="AK564" s="82"/>
      <c r="AL564" s="82"/>
      <c r="AM564" s="82"/>
      <c r="AN564" s="82"/>
      <c r="AO564" s="82"/>
      <c r="AP564" s="82"/>
      <c r="AQ564" s="82"/>
      <c r="AR564" s="82"/>
      <c r="AS564" s="82"/>
      <c r="AT564" s="82"/>
      <c r="AU564" s="82"/>
      <c r="AV564" s="82"/>
      <c r="AW564" s="82"/>
      <c r="AX564" s="82"/>
      <c r="AY564" s="82"/>
      <c r="AZ564" s="82"/>
      <c r="BA564" s="82"/>
      <c r="BB564" s="82"/>
      <c r="BC564" s="82"/>
      <c r="BD564" s="82"/>
      <c r="BE564" s="82"/>
      <c r="BF564" s="82"/>
      <c r="BG564" s="82"/>
      <c r="BH564" s="82"/>
      <c r="BI564" s="82"/>
      <c r="BJ564" s="82"/>
    </row>
    <row r="565">
      <c r="AI565" s="82"/>
      <c r="AJ565" s="82"/>
      <c r="AK565" s="82"/>
      <c r="AL565" s="82"/>
      <c r="AM565" s="82"/>
      <c r="AN565" s="82"/>
      <c r="AO565" s="82"/>
      <c r="AP565" s="82"/>
      <c r="AQ565" s="82"/>
      <c r="AR565" s="82"/>
      <c r="AS565" s="82"/>
      <c r="AT565" s="82"/>
      <c r="AU565" s="82"/>
      <c r="AV565" s="82"/>
      <c r="AW565" s="82"/>
      <c r="AX565" s="82"/>
      <c r="AY565" s="82"/>
      <c r="AZ565" s="82"/>
      <c r="BA565" s="82"/>
      <c r="BB565" s="82"/>
      <c r="BC565" s="82"/>
      <c r="BD565" s="82"/>
      <c r="BE565" s="82"/>
      <c r="BF565" s="82"/>
      <c r="BG565" s="82"/>
      <c r="BH565" s="82"/>
      <c r="BI565" s="82"/>
      <c r="BJ565" s="82"/>
    </row>
    <row r="566">
      <c r="AI566" s="82"/>
      <c r="AJ566" s="82"/>
      <c r="AK566" s="82"/>
      <c r="AL566" s="82"/>
      <c r="AM566" s="82"/>
      <c r="AN566" s="82"/>
      <c r="AO566" s="82"/>
      <c r="AP566" s="82"/>
      <c r="AQ566" s="82"/>
      <c r="AR566" s="82"/>
      <c r="AS566" s="82"/>
      <c r="AT566" s="82"/>
      <c r="AU566" s="82"/>
      <c r="AV566" s="82"/>
      <c r="AW566" s="82"/>
      <c r="AX566" s="82"/>
      <c r="AY566" s="82"/>
      <c r="AZ566" s="82"/>
      <c r="BA566" s="82"/>
      <c r="BB566" s="82"/>
      <c r="BC566" s="82"/>
      <c r="BD566" s="82"/>
      <c r="BE566" s="82"/>
      <c r="BF566" s="82"/>
      <c r="BG566" s="82"/>
      <c r="BH566" s="82"/>
      <c r="BI566" s="82"/>
      <c r="BJ566" s="82"/>
    </row>
    <row r="567">
      <c r="AI567" s="82"/>
      <c r="AJ567" s="82"/>
      <c r="AK567" s="82"/>
      <c r="AL567" s="82"/>
      <c r="AM567" s="82"/>
      <c r="AN567" s="82"/>
      <c r="AO567" s="82"/>
      <c r="AP567" s="82"/>
      <c r="AQ567" s="82"/>
      <c r="AR567" s="82"/>
      <c r="AS567" s="82"/>
      <c r="AT567" s="82"/>
      <c r="AU567" s="82"/>
      <c r="AV567" s="82"/>
      <c r="AW567" s="82"/>
      <c r="AX567" s="82"/>
      <c r="AY567" s="82"/>
      <c r="AZ567" s="82"/>
      <c r="BA567" s="82"/>
      <c r="BB567" s="82"/>
      <c r="BC567" s="82"/>
      <c r="BD567" s="82"/>
      <c r="BE567" s="82"/>
      <c r="BF567" s="82"/>
      <c r="BG567" s="82"/>
      <c r="BH567" s="82"/>
      <c r="BI567" s="82"/>
      <c r="BJ567" s="82"/>
    </row>
    <row r="568">
      <c r="AI568" s="82"/>
      <c r="AJ568" s="82"/>
      <c r="AK568" s="82"/>
      <c r="AL568" s="82"/>
      <c r="AM568" s="82"/>
      <c r="AN568" s="82"/>
      <c r="AO568" s="82"/>
      <c r="AP568" s="82"/>
      <c r="AQ568" s="82"/>
      <c r="AR568" s="82"/>
      <c r="AS568" s="82"/>
      <c r="AT568" s="82"/>
      <c r="AU568" s="82"/>
      <c r="AV568" s="82"/>
      <c r="AW568" s="82"/>
      <c r="AX568" s="82"/>
      <c r="AY568" s="82"/>
      <c r="AZ568" s="82"/>
      <c r="BA568" s="82"/>
      <c r="BB568" s="82"/>
      <c r="BC568" s="82"/>
      <c r="BD568" s="82"/>
      <c r="BE568" s="82"/>
      <c r="BF568" s="82"/>
      <c r="BG568" s="82"/>
      <c r="BH568" s="82"/>
      <c r="BI568" s="82"/>
      <c r="BJ568" s="82"/>
    </row>
    <row r="569">
      <c r="AI569" s="82"/>
      <c r="AJ569" s="82"/>
      <c r="AK569" s="82"/>
      <c r="AL569" s="82"/>
      <c r="AM569" s="82"/>
      <c r="AN569" s="82"/>
      <c r="AO569" s="82"/>
      <c r="AP569" s="82"/>
      <c r="AQ569" s="82"/>
      <c r="AR569" s="82"/>
      <c r="AS569" s="82"/>
      <c r="AT569" s="82"/>
      <c r="AU569" s="82"/>
      <c r="AV569" s="82"/>
      <c r="AW569" s="82"/>
      <c r="AX569" s="82"/>
      <c r="AY569" s="82"/>
      <c r="AZ569" s="82"/>
      <c r="BA569" s="82"/>
      <c r="BB569" s="82"/>
      <c r="BC569" s="82"/>
      <c r="BD569" s="82"/>
      <c r="BE569" s="82"/>
      <c r="BF569" s="82"/>
      <c r="BG569" s="82"/>
      <c r="BH569" s="82"/>
      <c r="BI569" s="82"/>
      <c r="BJ569" s="82"/>
    </row>
    <row r="570">
      <c r="AI570" s="82"/>
      <c r="AJ570" s="82"/>
      <c r="AK570" s="82"/>
      <c r="AL570" s="82"/>
      <c r="AM570" s="82"/>
      <c r="AN570" s="82"/>
      <c r="AO570" s="82"/>
      <c r="AP570" s="82"/>
      <c r="AQ570" s="82"/>
      <c r="AR570" s="82"/>
      <c r="AS570" s="82"/>
      <c r="AT570" s="82"/>
      <c r="AU570" s="82"/>
      <c r="AV570" s="82"/>
      <c r="AW570" s="82"/>
      <c r="AX570" s="82"/>
      <c r="AY570" s="82"/>
      <c r="AZ570" s="82"/>
      <c r="BA570" s="82"/>
      <c r="BB570" s="82"/>
      <c r="BC570" s="82"/>
      <c r="BD570" s="82"/>
      <c r="BE570" s="82"/>
      <c r="BF570" s="82"/>
      <c r="BG570" s="82"/>
      <c r="BH570" s="82"/>
      <c r="BI570" s="82"/>
      <c r="BJ570" s="82"/>
    </row>
    <row r="571">
      <c r="AI571" s="82"/>
      <c r="AJ571" s="82"/>
      <c r="AK571" s="82"/>
      <c r="AL571" s="82"/>
      <c r="AM571" s="82"/>
      <c r="AN571" s="82"/>
      <c r="AO571" s="82"/>
      <c r="AP571" s="82"/>
      <c r="AQ571" s="82"/>
      <c r="AR571" s="82"/>
      <c r="AS571" s="82"/>
      <c r="AT571" s="82"/>
      <c r="AU571" s="82"/>
      <c r="AV571" s="82"/>
      <c r="AW571" s="82"/>
      <c r="AX571" s="82"/>
      <c r="AY571" s="82"/>
      <c r="AZ571" s="82"/>
      <c r="BA571" s="82"/>
      <c r="BB571" s="82"/>
      <c r="BC571" s="82"/>
      <c r="BD571" s="82"/>
      <c r="BE571" s="82"/>
      <c r="BF571" s="82"/>
      <c r="BG571" s="82"/>
      <c r="BH571" s="82"/>
      <c r="BI571" s="82"/>
      <c r="BJ571" s="82"/>
    </row>
    <row r="572">
      <c r="AI572" s="82"/>
      <c r="AJ572" s="82"/>
      <c r="AK572" s="82"/>
      <c r="AL572" s="82"/>
      <c r="AM572" s="82"/>
      <c r="AN572" s="82"/>
      <c r="AO572" s="82"/>
      <c r="AP572" s="82"/>
      <c r="AQ572" s="82"/>
      <c r="AR572" s="82"/>
      <c r="AS572" s="82"/>
      <c r="AT572" s="82"/>
      <c r="AU572" s="82"/>
      <c r="AV572" s="82"/>
      <c r="AW572" s="82"/>
      <c r="AX572" s="82"/>
      <c r="AY572" s="82"/>
      <c r="AZ572" s="82"/>
      <c r="BA572" s="82"/>
      <c r="BB572" s="82"/>
      <c r="BC572" s="82"/>
      <c r="BD572" s="82"/>
      <c r="BE572" s="82"/>
      <c r="BF572" s="82"/>
      <c r="BG572" s="82"/>
      <c r="BH572" s="82"/>
      <c r="BI572" s="82"/>
      <c r="BJ572" s="82"/>
    </row>
    <row r="573">
      <c r="AI573" s="82"/>
      <c r="AJ573" s="82"/>
      <c r="AK573" s="82"/>
      <c r="AL573" s="82"/>
      <c r="AM573" s="82"/>
      <c r="AN573" s="82"/>
      <c r="AO573" s="82"/>
      <c r="AP573" s="82"/>
      <c r="AQ573" s="82"/>
      <c r="AR573" s="82"/>
      <c r="AS573" s="82"/>
      <c r="AT573" s="82"/>
      <c r="AU573" s="82"/>
      <c r="AV573" s="82"/>
      <c r="AW573" s="82"/>
      <c r="AX573" s="82"/>
      <c r="AY573" s="82"/>
      <c r="AZ573" s="82"/>
      <c r="BA573" s="82"/>
      <c r="BB573" s="82"/>
      <c r="BC573" s="82"/>
      <c r="BD573" s="82"/>
      <c r="BE573" s="82"/>
      <c r="BF573" s="82"/>
      <c r="BG573" s="82"/>
      <c r="BH573" s="82"/>
      <c r="BI573" s="82"/>
      <c r="BJ573" s="82"/>
    </row>
    <row r="574">
      <c r="AI574" s="82"/>
      <c r="AJ574" s="82"/>
      <c r="AK574" s="82"/>
      <c r="AL574" s="82"/>
      <c r="AM574" s="82"/>
      <c r="AN574" s="82"/>
      <c r="AO574" s="82"/>
      <c r="AP574" s="82"/>
      <c r="AQ574" s="82"/>
      <c r="AR574" s="82"/>
      <c r="AS574" s="82"/>
      <c r="AT574" s="82"/>
      <c r="AU574" s="82"/>
      <c r="AV574" s="82"/>
      <c r="AW574" s="82"/>
      <c r="AX574" s="82"/>
      <c r="AY574" s="82"/>
      <c r="AZ574" s="82"/>
      <c r="BA574" s="82"/>
      <c r="BB574" s="82"/>
      <c r="BC574" s="82"/>
      <c r="BD574" s="82"/>
      <c r="BE574" s="82"/>
      <c r="BF574" s="82"/>
      <c r="BG574" s="82"/>
      <c r="BH574" s="82"/>
      <c r="BI574" s="82"/>
      <c r="BJ574" s="82"/>
    </row>
    <row r="575">
      <c r="AI575" s="82"/>
      <c r="AJ575" s="82"/>
      <c r="AK575" s="82"/>
      <c r="AL575" s="82"/>
      <c r="AM575" s="82"/>
      <c r="AN575" s="82"/>
      <c r="AO575" s="82"/>
      <c r="AP575" s="82"/>
      <c r="AQ575" s="82"/>
      <c r="AR575" s="82"/>
      <c r="AS575" s="82"/>
      <c r="AT575" s="82"/>
      <c r="AU575" s="82"/>
      <c r="AV575" s="82"/>
      <c r="AW575" s="82"/>
      <c r="AX575" s="82"/>
      <c r="AY575" s="82"/>
      <c r="AZ575" s="82"/>
      <c r="BA575" s="82"/>
      <c r="BB575" s="82"/>
      <c r="BC575" s="82"/>
      <c r="BD575" s="82"/>
      <c r="BE575" s="82"/>
      <c r="BF575" s="82"/>
      <c r="BG575" s="82"/>
      <c r="BH575" s="82"/>
      <c r="BI575" s="82"/>
      <c r="BJ575" s="82"/>
    </row>
    <row r="576">
      <c r="AI576" s="82"/>
      <c r="AJ576" s="82"/>
      <c r="AK576" s="82"/>
      <c r="AL576" s="82"/>
      <c r="AM576" s="82"/>
      <c r="AN576" s="82"/>
      <c r="AO576" s="82"/>
      <c r="AP576" s="82"/>
      <c r="AQ576" s="82"/>
      <c r="AR576" s="82"/>
      <c r="AS576" s="82"/>
      <c r="AT576" s="82"/>
      <c r="AU576" s="82"/>
      <c r="AV576" s="82"/>
      <c r="AW576" s="82"/>
      <c r="AX576" s="82"/>
      <c r="AY576" s="82"/>
      <c r="AZ576" s="82"/>
      <c r="BA576" s="82"/>
      <c r="BB576" s="82"/>
      <c r="BC576" s="82"/>
      <c r="BD576" s="82"/>
      <c r="BE576" s="82"/>
      <c r="BF576" s="82"/>
      <c r="BG576" s="82"/>
      <c r="BH576" s="82"/>
      <c r="BI576" s="82"/>
      <c r="BJ576" s="82"/>
    </row>
    <row r="577">
      <c r="AI577" s="82"/>
      <c r="AJ577" s="82"/>
      <c r="AK577" s="82"/>
      <c r="AL577" s="82"/>
      <c r="AM577" s="82"/>
      <c r="AN577" s="82"/>
      <c r="AO577" s="82"/>
      <c r="AP577" s="82"/>
      <c r="AQ577" s="82"/>
      <c r="AR577" s="82"/>
      <c r="AS577" s="82"/>
      <c r="AT577" s="82"/>
      <c r="AU577" s="82"/>
      <c r="AV577" s="82"/>
      <c r="AW577" s="82"/>
      <c r="AX577" s="82"/>
      <c r="AY577" s="82"/>
      <c r="AZ577" s="82"/>
      <c r="BA577" s="82"/>
      <c r="BB577" s="82"/>
      <c r="BC577" s="82"/>
      <c r="BD577" s="82"/>
      <c r="BE577" s="82"/>
      <c r="BF577" s="82"/>
      <c r="BG577" s="82"/>
      <c r="BH577" s="82"/>
      <c r="BI577" s="82"/>
      <c r="BJ577" s="82"/>
    </row>
    <row r="578">
      <c r="AI578" s="82"/>
      <c r="AJ578" s="82"/>
      <c r="AK578" s="82"/>
      <c r="AL578" s="82"/>
      <c r="AM578" s="82"/>
      <c r="AN578" s="82"/>
      <c r="AO578" s="82"/>
      <c r="AP578" s="82"/>
      <c r="AQ578" s="82"/>
      <c r="AR578" s="82"/>
      <c r="AS578" s="82"/>
      <c r="AT578" s="82"/>
      <c r="AU578" s="82"/>
      <c r="AV578" s="82"/>
      <c r="AW578" s="82"/>
      <c r="AX578" s="82"/>
      <c r="AY578" s="82"/>
      <c r="AZ578" s="82"/>
      <c r="BA578" s="82"/>
      <c r="BB578" s="82"/>
      <c r="BC578" s="82"/>
      <c r="BD578" s="82"/>
      <c r="BE578" s="82"/>
      <c r="BF578" s="82"/>
      <c r="BG578" s="82"/>
      <c r="BH578" s="82"/>
      <c r="BI578" s="82"/>
      <c r="BJ578" s="82"/>
    </row>
    <row r="579">
      <c r="AI579" s="82"/>
      <c r="AJ579" s="82"/>
      <c r="AK579" s="82"/>
      <c r="AL579" s="82"/>
      <c r="AM579" s="82"/>
      <c r="AN579" s="82"/>
      <c r="AO579" s="82"/>
      <c r="AP579" s="82"/>
      <c r="AQ579" s="82"/>
      <c r="AR579" s="82"/>
      <c r="AS579" s="82"/>
      <c r="AT579" s="82"/>
      <c r="AU579" s="82"/>
      <c r="AV579" s="82"/>
      <c r="AW579" s="82"/>
      <c r="AX579" s="82"/>
      <c r="AY579" s="82"/>
      <c r="AZ579" s="82"/>
      <c r="BA579" s="82"/>
      <c r="BB579" s="82"/>
      <c r="BC579" s="82"/>
      <c r="BD579" s="82"/>
      <c r="BE579" s="82"/>
      <c r="BF579" s="82"/>
      <c r="BG579" s="82"/>
      <c r="BH579" s="82"/>
      <c r="BI579" s="82"/>
      <c r="BJ579" s="82"/>
    </row>
    <row r="580">
      <c r="AI580" s="82"/>
      <c r="AJ580" s="82"/>
      <c r="AK580" s="82"/>
      <c r="AL580" s="82"/>
      <c r="AM580" s="82"/>
      <c r="AN580" s="82"/>
      <c r="AO580" s="82"/>
      <c r="AP580" s="82"/>
      <c r="AQ580" s="82"/>
      <c r="AR580" s="82"/>
      <c r="AS580" s="82"/>
      <c r="AT580" s="82"/>
      <c r="AU580" s="82"/>
      <c r="AV580" s="82"/>
      <c r="AW580" s="82"/>
      <c r="AX580" s="82"/>
      <c r="AY580" s="82"/>
      <c r="AZ580" s="82"/>
      <c r="BA580" s="82"/>
      <c r="BB580" s="82"/>
      <c r="BC580" s="82"/>
      <c r="BD580" s="82"/>
      <c r="BE580" s="82"/>
      <c r="BF580" s="82"/>
      <c r="BG580" s="82"/>
      <c r="BH580" s="82"/>
      <c r="BI580" s="82"/>
      <c r="BJ580" s="82"/>
    </row>
    <row r="581">
      <c r="AI581" s="82"/>
      <c r="AJ581" s="82"/>
      <c r="AK581" s="82"/>
      <c r="AL581" s="82"/>
      <c r="AM581" s="82"/>
      <c r="AN581" s="82"/>
      <c r="AO581" s="82"/>
      <c r="AP581" s="82"/>
      <c r="AQ581" s="82"/>
      <c r="AR581" s="82"/>
      <c r="AS581" s="82"/>
      <c r="AT581" s="82"/>
      <c r="AU581" s="82"/>
      <c r="AV581" s="82"/>
      <c r="AW581" s="82"/>
      <c r="AX581" s="82"/>
      <c r="AY581" s="82"/>
      <c r="AZ581" s="82"/>
      <c r="BA581" s="82"/>
      <c r="BB581" s="82"/>
      <c r="BC581" s="82"/>
      <c r="BD581" s="82"/>
      <c r="BE581" s="82"/>
      <c r="BF581" s="82"/>
      <c r="BG581" s="82"/>
      <c r="BH581" s="82"/>
      <c r="BI581" s="82"/>
      <c r="BJ581" s="82"/>
    </row>
    <row r="582">
      <c r="AI582" s="82"/>
      <c r="AJ582" s="82"/>
      <c r="AK582" s="82"/>
      <c r="AL582" s="82"/>
      <c r="AM582" s="82"/>
      <c r="AN582" s="82"/>
      <c r="AO582" s="82"/>
      <c r="AP582" s="82"/>
      <c r="AQ582" s="82"/>
      <c r="AR582" s="82"/>
      <c r="AS582" s="82"/>
      <c r="AT582" s="82"/>
      <c r="AU582" s="82"/>
      <c r="AV582" s="82"/>
      <c r="AW582" s="82"/>
      <c r="AX582" s="82"/>
      <c r="AY582" s="82"/>
      <c r="AZ582" s="82"/>
      <c r="BA582" s="82"/>
      <c r="BB582" s="82"/>
      <c r="BC582" s="82"/>
      <c r="BD582" s="82"/>
      <c r="BE582" s="82"/>
      <c r="BF582" s="82"/>
      <c r="BG582" s="82"/>
      <c r="BH582" s="82"/>
      <c r="BI582" s="82"/>
      <c r="BJ582" s="82"/>
    </row>
    <row r="583">
      <c r="AI583" s="82"/>
      <c r="AJ583" s="82"/>
      <c r="AK583" s="82"/>
      <c r="AL583" s="82"/>
      <c r="AM583" s="82"/>
      <c r="AN583" s="82"/>
      <c r="AO583" s="82"/>
      <c r="AP583" s="82"/>
      <c r="AQ583" s="82"/>
      <c r="AR583" s="82"/>
      <c r="AS583" s="82"/>
      <c r="AT583" s="82"/>
      <c r="AU583" s="82"/>
      <c r="AV583" s="82"/>
      <c r="AW583" s="82"/>
      <c r="AX583" s="82"/>
      <c r="AY583" s="82"/>
      <c r="AZ583" s="82"/>
      <c r="BA583" s="82"/>
      <c r="BB583" s="82"/>
      <c r="BC583" s="82"/>
      <c r="BD583" s="82"/>
      <c r="BE583" s="82"/>
      <c r="BF583" s="82"/>
      <c r="BG583" s="82"/>
      <c r="BH583" s="82"/>
      <c r="BI583" s="82"/>
      <c r="BJ583" s="82"/>
    </row>
    <row r="584">
      <c r="AI584" s="82"/>
      <c r="AJ584" s="82"/>
      <c r="AK584" s="82"/>
      <c r="AL584" s="82"/>
      <c r="AM584" s="82"/>
      <c r="AN584" s="82"/>
      <c r="AO584" s="82"/>
      <c r="AP584" s="82"/>
      <c r="AQ584" s="82"/>
      <c r="AR584" s="82"/>
      <c r="AS584" s="82"/>
      <c r="AT584" s="82"/>
      <c r="AU584" s="82"/>
      <c r="AV584" s="82"/>
      <c r="AW584" s="82"/>
      <c r="AX584" s="82"/>
      <c r="AY584" s="82"/>
      <c r="AZ584" s="82"/>
      <c r="BA584" s="82"/>
      <c r="BB584" s="82"/>
      <c r="BC584" s="82"/>
      <c r="BD584" s="82"/>
      <c r="BE584" s="82"/>
      <c r="BF584" s="82"/>
      <c r="BG584" s="82"/>
      <c r="BH584" s="82"/>
      <c r="BI584" s="82"/>
      <c r="BJ584" s="82"/>
    </row>
    <row r="585">
      <c r="AI585" s="82"/>
      <c r="AJ585" s="82"/>
      <c r="AK585" s="82"/>
      <c r="AL585" s="82"/>
      <c r="AM585" s="82"/>
      <c r="AN585" s="82"/>
      <c r="AO585" s="82"/>
      <c r="AP585" s="82"/>
      <c r="AQ585" s="82"/>
      <c r="AR585" s="82"/>
      <c r="AS585" s="82"/>
      <c r="AT585" s="82"/>
      <c r="AU585" s="82"/>
      <c r="AV585" s="82"/>
      <c r="AW585" s="82"/>
      <c r="AX585" s="82"/>
      <c r="AY585" s="82"/>
      <c r="AZ585" s="82"/>
      <c r="BA585" s="82"/>
      <c r="BB585" s="82"/>
      <c r="BC585" s="82"/>
      <c r="BD585" s="82"/>
      <c r="BE585" s="82"/>
      <c r="BF585" s="82"/>
      <c r="BG585" s="82"/>
      <c r="BH585" s="82"/>
      <c r="BI585" s="82"/>
      <c r="BJ585" s="82"/>
    </row>
    <row r="586">
      <c r="AI586" s="82"/>
      <c r="AJ586" s="82"/>
      <c r="AK586" s="82"/>
      <c r="AL586" s="82"/>
      <c r="AM586" s="82"/>
      <c r="AN586" s="82"/>
      <c r="AO586" s="82"/>
      <c r="AP586" s="82"/>
      <c r="AQ586" s="82"/>
      <c r="AR586" s="82"/>
      <c r="AS586" s="82"/>
      <c r="AT586" s="82"/>
      <c r="AU586" s="82"/>
      <c r="AV586" s="82"/>
      <c r="AW586" s="82"/>
      <c r="AX586" s="82"/>
      <c r="AY586" s="82"/>
      <c r="AZ586" s="82"/>
      <c r="BA586" s="82"/>
      <c r="BB586" s="82"/>
      <c r="BC586" s="82"/>
      <c r="BD586" s="82"/>
      <c r="BE586" s="82"/>
      <c r="BF586" s="82"/>
      <c r="BG586" s="82"/>
      <c r="BH586" s="82"/>
      <c r="BI586" s="82"/>
      <c r="BJ586" s="82"/>
    </row>
    <row r="587">
      <c r="AI587" s="82"/>
      <c r="AJ587" s="82"/>
      <c r="AK587" s="82"/>
      <c r="AL587" s="82"/>
      <c r="AM587" s="82"/>
      <c r="AN587" s="82"/>
      <c r="AO587" s="82"/>
      <c r="AP587" s="82"/>
      <c r="AQ587" s="82"/>
      <c r="AR587" s="82"/>
      <c r="AS587" s="82"/>
      <c r="AT587" s="82"/>
      <c r="AU587" s="82"/>
      <c r="AV587" s="82"/>
      <c r="AW587" s="82"/>
      <c r="AX587" s="82"/>
      <c r="AY587" s="82"/>
      <c r="AZ587" s="82"/>
      <c r="BA587" s="82"/>
      <c r="BB587" s="82"/>
      <c r="BC587" s="82"/>
      <c r="BD587" s="82"/>
      <c r="BE587" s="82"/>
      <c r="BF587" s="82"/>
      <c r="BG587" s="82"/>
      <c r="BH587" s="82"/>
      <c r="BI587" s="82"/>
      <c r="BJ587" s="82"/>
    </row>
    <row r="588">
      <c r="AI588" s="82"/>
      <c r="AJ588" s="82"/>
      <c r="AK588" s="82"/>
      <c r="AL588" s="82"/>
      <c r="AM588" s="82"/>
      <c r="AN588" s="82"/>
      <c r="AO588" s="82"/>
      <c r="AP588" s="82"/>
      <c r="AQ588" s="82"/>
      <c r="AR588" s="82"/>
      <c r="AS588" s="82"/>
      <c r="AT588" s="82"/>
      <c r="AU588" s="82"/>
      <c r="AV588" s="82"/>
      <c r="AW588" s="82"/>
      <c r="AX588" s="82"/>
      <c r="AY588" s="82"/>
      <c r="AZ588" s="82"/>
      <c r="BA588" s="82"/>
      <c r="BB588" s="82"/>
      <c r="BC588" s="82"/>
      <c r="BD588" s="82"/>
      <c r="BE588" s="82"/>
      <c r="BF588" s="82"/>
      <c r="BG588" s="82"/>
      <c r="BH588" s="82"/>
      <c r="BI588" s="82"/>
      <c r="BJ588" s="82"/>
    </row>
    <row r="589">
      <c r="AI589" s="82"/>
      <c r="AJ589" s="82"/>
      <c r="AK589" s="82"/>
      <c r="AL589" s="82"/>
      <c r="AM589" s="82"/>
      <c r="AN589" s="82"/>
      <c r="AO589" s="82"/>
      <c r="AP589" s="82"/>
      <c r="AQ589" s="82"/>
      <c r="AR589" s="82"/>
      <c r="AS589" s="82"/>
      <c r="AT589" s="82"/>
      <c r="AU589" s="82"/>
      <c r="AV589" s="82"/>
      <c r="AW589" s="82"/>
      <c r="AX589" s="82"/>
      <c r="AY589" s="82"/>
      <c r="AZ589" s="82"/>
      <c r="BA589" s="82"/>
      <c r="BB589" s="82"/>
      <c r="BC589" s="82"/>
      <c r="BD589" s="82"/>
      <c r="BE589" s="82"/>
      <c r="BF589" s="82"/>
      <c r="BG589" s="82"/>
      <c r="BH589" s="82"/>
      <c r="BI589" s="82"/>
      <c r="BJ589" s="82"/>
    </row>
    <row r="590">
      <c r="AI590" s="82"/>
      <c r="AJ590" s="82"/>
      <c r="AK590" s="82"/>
      <c r="AL590" s="82"/>
      <c r="AM590" s="82"/>
      <c r="AN590" s="82"/>
      <c r="AO590" s="82"/>
      <c r="AP590" s="82"/>
      <c r="AQ590" s="82"/>
      <c r="AR590" s="82"/>
      <c r="AS590" s="82"/>
      <c r="AT590" s="82"/>
      <c r="AU590" s="82"/>
      <c r="AV590" s="82"/>
      <c r="AW590" s="82"/>
      <c r="AX590" s="82"/>
      <c r="AY590" s="82"/>
      <c r="AZ590" s="82"/>
      <c r="BA590" s="82"/>
      <c r="BB590" s="82"/>
      <c r="BC590" s="82"/>
      <c r="BD590" s="82"/>
      <c r="BE590" s="82"/>
      <c r="BF590" s="82"/>
      <c r="BG590" s="82"/>
      <c r="BH590" s="82"/>
      <c r="BI590" s="82"/>
      <c r="BJ590" s="82"/>
    </row>
    <row r="591">
      <c r="AI591" s="82"/>
      <c r="AJ591" s="82"/>
      <c r="AK591" s="82"/>
      <c r="AL591" s="82"/>
      <c r="AM591" s="82"/>
      <c r="AN591" s="82"/>
      <c r="AO591" s="82"/>
      <c r="AP591" s="82"/>
      <c r="AQ591" s="82"/>
      <c r="AR591" s="82"/>
      <c r="AS591" s="82"/>
      <c r="AT591" s="82"/>
      <c r="AU591" s="82"/>
      <c r="AV591" s="82"/>
      <c r="AW591" s="82"/>
      <c r="AX591" s="82"/>
      <c r="AY591" s="82"/>
      <c r="AZ591" s="82"/>
      <c r="BA591" s="82"/>
      <c r="BB591" s="82"/>
      <c r="BC591" s="82"/>
      <c r="BD591" s="82"/>
      <c r="BE591" s="82"/>
      <c r="BF591" s="82"/>
      <c r="BG591" s="82"/>
      <c r="BH591" s="82"/>
      <c r="BI591" s="82"/>
      <c r="BJ591" s="82"/>
    </row>
    <row r="592">
      <c r="AI592" s="82"/>
      <c r="AJ592" s="82"/>
      <c r="AK592" s="82"/>
      <c r="AL592" s="82"/>
      <c r="AM592" s="82"/>
      <c r="AN592" s="82"/>
      <c r="AO592" s="82"/>
      <c r="AP592" s="82"/>
      <c r="AQ592" s="82"/>
      <c r="AR592" s="82"/>
      <c r="AS592" s="82"/>
      <c r="AT592" s="82"/>
      <c r="AU592" s="82"/>
      <c r="AV592" s="82"/>
      <c r="AW592" s="82"/>
      <c r="AX592" s="82"/>
      <c r="AY592" s="82"/>
      <c r="AZ592" s="82"/>
      <c r="BA592" s="82"/>
      <c r="BB592" s="82"/>
      <c r="BC592" s="82"/>
      <c r="BD592" s="82"/>
      <c r="BE592" s="82"/>
      <c r="BF592" s="82"/>
      <c r="BG592" s="82"/>
      <c r="BH592" s="82"/>
      <c r="BI592" s="82"/>
      <c r="BJ592" s="82"/>
    </row>
    <row r="593">
      <c r="AI593" s="82"/>
      <c r="AJ593" s="82"/>
      <c r="AK593" s="82"/>
      <c r="AL593" s="82"/>
      <c r="AM593" s="82"/>
      <c r="AN593" s="82"/>
      <c r="AO593" s="82"/>
      <c r="AP593" s="82"/>
      <c r="AQ593" s="82"/>
      <c r="AR593" s="82"/>
      <c r="AS593" s="82"/>
      <c r="AT593" s="82"/>
      <c r="AU593" s="82"/>
      <c r="AV593" s="82"/>
      <c r="AW593" s="82"/>
      <c r="AX593" s="82"/>
      <c r="AY593" s="82"/>
      <c r="AZ593" s="82"/>
      <c r="BA593" s="82"/>
      <c r="BB593" s="82"/>
      <c r="BC593" s="82"/>
      <c r="BD593" s="82"/>
      <c r="BE593" s="82"/>
      <c r="BF593" s="82"/>
      <c r="BG593" s="82"/>
      <c r="BH593" s="82"/>
      <c r="BI593" s="82"/>
      <c r="BJ593" s="82"/>
    </row>
    <row r="594">
      <c r="AI594" s="82"/>
      <c r="AJ594" s="82"/>
      <c r="AK594" s="82"/>
      <c r="AL594" s="82"/>
      <c r="AM594" s="82"/>
      <c r="AN594" s="82"/>
      <c r="AO594" s="82"/>
      <c r="AP594" s="82"/>
      <c r="AQ594" s="82"/>
      <c r="AR594" s="82"/>
      <c r="AS594" s="82"/>
      <c r="AT594" s="82"/>
      <c r="AU594" s="82"/>
      <c r="AV594" s="82"/>
      <c r="AW594" s="82"/>
      <c r="AX594" s="82"/>
      <c r="AY594" s="82"/>
      <c r="AZ594" s="82"/>
      <c r="BA594" s="82"/>
      <c r="BB594" s="82"/>
      <c r="BC594" s="82"/>
      <c r="BD594" s="82"/>
      <c r="BE594" s="82"/>
      <c r="BF594" s="82"/>
      <c r="BG594" s="82"/>
      <c r="BH594" s="82"/>
      <c r="BI594" s="82"/>
      <c r="BJ594" s="82"/>
    </row>
    <row r="595">
      <c r="AI595" s="82"/>
      <c r="AJ595" s="82"/>
      <c r="AK595" s="82"/>
      <c r="AL595" s="82"/>
      <c r="AM595" s="82"/>
      <c r="AN595" s="82"/>
      <c r="AO595" s="82"/>
      <c r="AP595" s="82"/>
      <c r="AQ595" s="82"/>
      <c r="AR595" s="82"/>
      <c r="AS595" s="82"/>
      <c r="AT595" s="82"/>
      <c r="AU595" s="82"/>
      <c r="AV595" s="82"/>
      <c r="AW595" s="82"/>
      <c r="AX595" s="82"/>
      <c r="AY595" s="82"/>
      <c r="AZ595" s="82"/>
      <c r="BA595" s="82"/>
      <c r="BB595" s="82"/>
      <c r="BC595" s="82"/>
      <c r="BD595" s="82"/>
      <c r="BE595" s="82"/>
      <c r="BF595" s="82"/>
      <c r="BG595" s="82"/>
      <c r="BH595" s="82"/>
      <c r="BI595" s="82"/>
      <c r="BJ595" s="82"/>
    </row>
    <row r="596">
      <c r="AI596" s="82"/>
      <c r="AJ596" s="82"/>
      <c r="AK596" s="82"/>
      <c r="AL596" s="82"/>
      <c r="AM596" s="82"/>
      <c r="AN596" s="82"/>
      <c r="AO596" s="82"/>
      <c r="AP596" s="82"/>
      <c r="AQ596" s="82"/>
      <c r="AR596" s="82"/>
      <c r="AS596" s="82"/>
      <c r="AT596" s="82"/>
      <c r="AU596" s="82"/>
      <c r="AV596" s="82"/>
      <c r="AW596" s="82"/>
      <c r="AX596" s="82"/>
      <c r="AY596" s="82"/>
      <c r="AZ596" s="82"/>
      <c r="BA596" s="82"/>
      <c r="BB596" s="82"/>
      <c r="BC596" s="82"/>
      <c r="BD596" s="82"/>
      <c r="BE596" s="82"/>
      <c r="BF596" s="82"/>
      <c r="BG596" s="82"/>
      <c r="BH596" s="82"/>
      <c r="BI596" s="82"/>
      <c r="BJ596" s="82"/>
    </row>
    <row r="597">
      <c r="AI597" s="82"/>
      <c r="AJ597" s="82"/>
      <c r="AK597" s="82"/>
      <c r="AL597" s="82"/>
      <c r="AM597" s="82"/>
      <c r="AN597" s="82"/>
      <c r="AO597" s="82"/>
      <c r="AP597" s="82"/>
      <c r="AQ597" s="82"/>
      <c r="AR597" s="82"/>
      <c r="AS597" s="82"/>
      <c r="AT597" s="82"/>
      <c r="AU597" s="82"/>
      <c r="AV597" s="82"/>
      <c r="AW597" s="82"/>
      <c r="AX597" s="82"/>
      <c r="AY597" s="82"/>
      <c r="AZ597" s="82"/>
      <c r="BA597" s="82"/>
      <c r="BB597" s="82"/>
      <c r="BC597" s="82"/>
      <c r="BD597" s="82"/>
      <c r="BE597" s="82"/>
      <c r="BF597" s="82"/>
      <c r="BG597" s="82"/>
      <c r="BH597" s="82"/>
      <c r="BI597" s="82"/>
      <c r="BJ597" s="82"/>
    </row>
    <row r="598">
      <c r="AI598" s="82"/>
      <c r="AJ598" s="82"/>
      <c r="AK598" s="82"/>
      <c r="AL598" s="82"/>
      <c r="AM598" s="82"/>
      <c r="AN598" s="82"/>
      <c r="AO598" s="82"/>
      <c r="AP598" s="82"/>
      <c r="AQ598" s="82"/>
      <c r="AR598" s="82"/>
      <c r="AS598" s="82"/>
      <c r="AT598" s="82"/>
      <c r="AU598" s="82"/>
      <c r="AV598" s="82"/>
      <c r="AW598" s="82"/>
      <c r="AX598" s="82"/>
      <c r="AY598" s="82"/>
      <c r="AZ598" s="82"/>
      <c r="BA598" s="82"/>
      <c r="BB598" s="82"/>
      <c r="BC598" s="82"/>
      <c r="BD598" s="82"/>
      <c r="BE598" s="82"/>
      <c r="BF598" s="82"/>
      <c r="BG598" s="82"/>
      <c r="BH598" s="82"/>
      <c r="BI598" s="82"/>
      <c r="BJ598" s="82"/>
    </row>
    <row r="599">
      <c r="AI599" s="82"/>
      <c r="AJ599" s="82"/>
      <c r="AK599" s="82"/>
      <c r="AL599" s="82"/>
      <c r="AM599" s="82"/>
      <c r="AN599" s="82"/>
      <c r="AO599" s="82"/>
      <c r="AP599" s="82"/>
      <c r="AQ599" s="82"/>
      <c r="AR599" s="82"/>
      <c r="AS599" s="82"/>
      <c r="AT599" s="82"/>
      <c r="AU599" s="82"/>
      <c r="AV599" s="82"/>
      <c r="AW599" s="82"/>
      <c r="AX599" s="82"/>
      <c r="AY599" s="82"/>
      <c r="AZ599" s="82"/>
      <c r="BA599" s="82"/>
      <c r="BB599" s="82"/>
      <c r="BC599" s="82"/>
      <c r="BD599" s="82"/>
      <c r="BE599" s="82"/>
      <c r="BF599" s="82"/>
      <c r="BG599" s="82"/>
      <c r="BH599" s="82"/>
      <c r="BI599" s="82"/>
      <c r="BJ599" s="82"/>
    </row>
    <row r="600">
      <c r="AI600" s="82"/>
      <c r="AJ600" s="82"/>
      <c r="AK600" s="82"/>
      <c r="AL600" s="82"/>
      <c r="AM600" s="82"/>
      <c r="AN600" s="82"/>
      <c r="AO600" s="82"/>
      <c r="AP600" s="82"/>
      <c r="AQ600" s="82"/>
      <c r="AR600" s="82"/>
      <c r="AS600" s="82"/>
      <c r="AT600" s="82"/>
      <c r="AU600" s="82"/>
      <c r="AV600" s="82"/>
      <c r="AW600" s="82"/>
      <c r="AX600" s="82"/>
      <c r="AY600" s="82"/>
      <c r="AZ600" s="82"/>
      <c r="BA600" s="82"/>
      <c r="BB600" s="82"/>
      <c r="BC600" s="82"/>
      <c r="BD600" s="82"/>
      <c r="BE600" s="82"/>
      <c r="BF600" s="82"/>
      <c r="BG600" s="82"/>
      <c r="BH600" s="82"/>
      <c r="BI600" s="82"/>
      <c r="BJ600" s="82"/>
    </row>
    <row r="601">
      <c r="AI601" s="82"/>
      <c r="AJ601" s="82"/>
      <c r="AK601" s="82"/>
      <c r="AL601" s="82"/>
      <c r="AM601" s="82"/>
      <c r="AN601" s="82"/>
      <c r="AO601" s="82"/>
      <c r="AP601" s="82"/>
      <c r="AQ601" s="82"/>
      <c r="AR601" s="82"/>
      <c r="AS601" s="82"/>
      <c r="AT601" s="82"/>
      <c r="AU601" s="82"/>
      <c r="AV601" s="82"/>
      <c r="AW601" s="82"/>
      <c r="AX601" s="82"/>
      <c r="AY601" s="82"/>
      <c r="AZ601" s="82"/>
      <c r="BA601" s="82"/>
      <c r="BB601" s="82"/>
      <c r="BC601" s="82"/>
      <c r="BD601" s="82"/>
      <c r="BE601" s="82"/>
      <c r="BF601" s="82"/>
      <c r="BG601" s="82"/>
      <c r="BH601" s="82"/>
      <c r="BI601" s="82"/>
      <c r="BJ601" s="82"/>
    </row>
    <row r="602">
      <c r="AI602" s="82"/>
      <c r="AJ602" s="82"/>
      <c r="AK602" s="82"/>
      <c r="AL602" s="82"/>
      <c r="AM602" s="82"/>
      <c r="AN602" s="82"/>
      <c r="AO602" s="82"/>
      <c r="AP602" s="82"/>
      <c r="AQ602" s="82"/>
      <c r="AR602" s="82"/>
      <c r="AS602" s="82"/>
      <c r="AT602" s="82"/>
      <c r="AU602" s="82"/>
      <c r="AV602" s="82"/>
      <c r="AW602" s="82"/>
      <c r="AX602" s="82"/>
      <c r="AY602" s="82"/>
      <c r="AZ602" s="82"/>
      <c r="BA602" s="82"/>
      <c r="BB602" s="82"/>
      <c r="BC602" s="82"/>
      <c r="BD602" s="82"/>
      <c r="BE602" s="82"/>
      <c r="BF602" s="82"/>
      <c r="BG602" s="82"/>
      <c r="BH602" s="82"/>
      <c r="BI602" s="82"/>
      <c r="BJ602" s="82"/>
    </row>
    <row r="603">
      <c r="AI603" s="82"/>
      <c r="AJ603" s="82"/>
      <c r="AK603" s="82"/>
      <c r="AL603" s="82"/>
      <c r="AM603" s="82"/>
      <c r="AN603" s="82"/>
      <c r="AO603" s="82"/>
      <c r="AP603" s="82"/>
      <c r="AQ603" s="82"/>
      <c r="AR603" s="82"/>
      <c r="AS603" s="82"/>
      <c r="AT603" s="82"/>
      <c r="AU603" s="82"/>
      <c r="AV603" s="82"/>
      <c r="AW603" s="82"/>
      <c r="AX603" s="82"/>
      <c r="AY603" s="82"/>
      <c r="AZ603" s="82"/>
      <c r="BA603" s="82"/>
      <c r="BB603" s="82"/>
      <c r="BC603" s="82"/>
      <c r="BD603" s="82"/>
      <c r="BE603" s="82"/>
      <c r="BF603" s="82"/>
      <c r="BG603" s="82"/>
      <c r="BH603" s="82"/>
      <c r="BI603" s="82"/>
      <c r="BJ603" s="82"/>
    </row>
    <row r="604">
      <c r="AI604" s="82"/>
      <c r="AJ604" s="82"/>
      <c r="AK604" s="82"/>
      <c r="AL604" s="82"/>
      <c r="AM604" s="82"/>
      <c r="AN604" s="82"/>
      <c r="AO604" s="82"/>
      <c r="AP604" s="82"/>
      <c r="AQ604" s="82"/>
      <c r="AR604" s="82"/>
      <c r="AS604" s="82"/>
      <c r="AT604" s="82"/>
      <c r="AU604" s="82"/>
      <c r="AV604" s="82"/>
      <c r="AW604" s="82"/>
      <c r="AX604" s="82"/>
      <c r="AY604" s="82"/>
      <c r="AZ604" s="82"/>
      <c r="BA604" s="82"/>
      <c r="BB604" s="82"/>
      <c r="BC604" s="82"/>
      <c r="BD604" s="82"/>
      <c r="BE604" s="82"/>
      <c r="BF604" s="82"/>
      <c r="BG604" s="82"/>
      <c r="BH604" s="82"/>
      <c r="BI604" s="82"/>
      <c r="BJ604" s="82"/>
    </row>
    <row r="605">
      <c r="AI605" s="82"/>
      <c r="AJ605" s="82"/>
      <c r="AK605" s="82"/>
      <c r="AL605" s="82"/>
      <c r="AM605" s="82"/>
      <c r="AN605" s="82"/>
      <c r="AO605" s="82"/>
      <c r="AP605" s="82"/>
      <c r="AQ605" s="82"/>
      <c r="AR605" s="82"/>
      <c r="AS605" s="82"/>
      <c r="AT605" s="82"/>
      <c r="AU605" s="82"/>
      <c r="AV605" s="82"/>
      <c r="AW605" s="82"/>
      <c r="AX605" s="82"/>
      <c r="AY605" s="82"/>
      <c r="AZ605" s="82"/>
      <c r="BA605" s="82"/>
      <c r="BB605" s="82"/>
      <c r="BC605" s="82"/>
      <c r="BD605" s="82"/>
      <c r="BE605" s="82"/>
      <c r="BF605" s="82"/>
      <c r="BG605" s="82"/>
      <c r="BH605" s="82"/>
      <c r="BI605" s="82"/>
      <c r="BJ605" s="82"/>
    </row>
    <row r="606">
      <c r="AI606" s="82"/>
      <c r="AJ606" s="82"/>
      <c r="AK606" s="82"/>
      <c r="AL606" s="82"/>
      <c r="AM606" s="82"/>
      <c r="AN606" s="82"/>
      <c r="AO606" s="82"/>
      <c r="AP606" s="82"/>
      <c r="AQ606" s="82"/>
      <c r="AR606" s="82"/>
      <c r="AS606" s="82"/>
      <c r="AT606" s="82"/>
      <c r="AU606" s="82"/>
      <c r="AV606" s="82"/>
      <c r="AW606" s="82"/>
      <c r="AX606" s="82"/>
      <c r="AY606" s="82"/>
      <c r="AZ606" s="82"/>
      <c r="BA606" s="82"/>
      <c r="BB606" s="82"/>
      <c r="BC606" s="82"/>
      <c r="BD606" s="82"/>
      <c r="BE606" s="82"/>
      <c r="BF606" s="82"/>
      <c r="BG606" s="82"/>
      <c r="BH606" s="82"/>
      <c r="BI606" s="82"/>
      <c r="BJ606" s="82"/>
    </row>
    <row r="607">
      <c r="AI607" s="82"/>
      <c r="AJ607" s="82"/>
      <c r="AK607" s="82"/>
      <c r="AL607" s="82"/>
      <c r="AM607" s="82"/>
      <c r="AN607" s="82"/>
      <c r="AO607" s="82"/>
      <c r="AP607" s="82"/>
      <c r="AQ607" s="82"/>
      <c r="AR607" s="82"/>
      <c r="AS607" s="82"/>
      <c r="AT607" s="82"/>
      <c r="AU607" s="82"/>
      <c r="AV607" s="82"/>
      <c r="AW607" s="82"/>
      <c r="AX607" s="82"/>
      <c r="AY607" s="82"/>
      <c r="AZ607" s="82"/>
      <c r="BA607" s="82"/>
      <c r="BB607" s="82"/>
      <c r="BC607" s="82"/>
      <c r="BD607" s="82"/>
      <c r="BE607" s="82"/>
      <c r="BF607" s="82"/>
      <c r="BG607" s="82"/>
      <c r="BH607" s="82"/>
      <c r="BI607" s="82"/>
      <c r="BJ607" s="82"/>
    </row>
    <row r="608">
      <c r="AI608" s="82"/>
      <c r="AJ608" s="82"/>
      <c r="AK608" s="82"/>
      <c r="AL608" s="82"/>
      <c r="AM608" s="82"/>
      <c r="AN608" s="82"/>
      <c r="AO608" s="82"/>
      <c r="AP608" s="82"/>
      <c r="AQ608" s="82"/>
      <c r="AR608" s="82"/>
      <c r="AS608" s="82"/>
      <c r="AT608" s="82"/>
      <c r="AU608" s="82"/>
      <c r="AV608" s="82"/>
      <c r="AW608" s="82"/>
      <c r="AX608" s="82"/>
      <c r="AY608" s="82"/>
      <c r="AZ608" s="82"/>
      <c r="BA608" s="82"/>
      <c r="BB608" s="82"/>
      <c r="BC608" s="82"/>
      <c r="BD608" s="82"/>
      <c r="BE608" s="82"/>
      <c r="BF608" s="82"/>
      <c r="BG608" s="82"/>
      <c r="BH608" s="82"/>
      <c r="BI608" s="82"/>
      <c r="BJ608" s="82"/>
    </row>
    <row r="609">
      <c r="AI609" s="82"/>
      <c r="AJ609" s="82"/>
      <c r="AK609" s="82"/>
      <c r="AL609" s="82"/>
      <c r="AM609" s="82"/>
      <c r="AN609" s="82"/>
      <c r="AO609" s="82"/>
      <c r="AP609" s="82"/>
      <c r="AQ609" s="82"/>
      <c r="AR609" s="82"/>
      <c r="AS609" s="82"/>
      <c r="AT609" s="82"/>
      <c r="AU609" s="82"/>
      <c r="AV609" s="82"/>
      <c r="AW609" s="82"/>
      <c r="AX609" s="82"/>
      <c r="AY609" s="82"/>
      <c r="AZ609" s="82"/>
      <c r="BA609" s="82"/>
      <c r="BB609" s="82"/>
      <c r="BC609" s="82"/>
      <c r="BD609" s="82"/>
      <c r="BE609" s="82"/>
      <c r="BF609" s="82"/>
      <c r="BG609" s="82"/>
      <c r="BH609" s="82"/>
      <c r="BI609" s="82"/>
      <c r="BJ609" s="82"/>
    </row>
    <row r="610">
      <c r="AI610" s="82"/>
      <c r="AJ610" s="82"/>
      <c r="AK610" s="82"/>
      <c r="AL610" s="82"/>
      <c r="AM610" s="82"/>
      <c r="AN610" s="82"/>
      <c r="AO610" s="82"/>
      <c r="AP610" s="82"/>
      <c r="AQ610" s="82"/>
      <c r="AR610" s="82"/>
      <c r="AS610" s="82"/>
      <c r="AT610" s="82"/>
      <c r="AU610" s="82"/>
      <c r="AV610" s="82"/>
      <c r="AW610" s="82"/>
      <c r="AX610" s="82"/>
      <c r="AY610" s="82"/>
      <c r="AZ610" s="82"/>
      <c r="BA610" s="82"/>
      <c r="BB610" s="82"/>
      <c r="BC610" s="82"/>
      <c r="BD610" s="82"/>
      <c r="BE610" s="82"/>
      <c r="BF610" s="82"/>
      <c r="BG610" s="82"/>
      <c r="BH610" s="82"/>
      <c r="BI610" s="82"/>
      <c r="BJ610" s="82"/>
    </row>
    <row r="611">
      <c r="AI611" s="82"/>
      <c r="AJ611" s="82"/>
      <c r="AK611" s="82"/>
      <c r="AL611" s="82"/>
      <c r="AM611" s="82"/>
      <c r="AN611" s="82"/>
      <c r="AO611" s="82"/>
      <c r="AP611" s="82"/>
      <c r="AQ611" s="82"/>
      <c r="AR611" s="82"/>
      <c r="AS611" s="82"/>
      <c r="AT611" s="82"/>
      <c r="AU611" s="82"/>
      <c r="AV611" s="82"/>
      <c r="AW611" s="82"/>
      <c r="AX611" s="82"/>
      <c r="AY611" s="82"/>
      <c r="AZ611" s="82"/>
      <c r="BA611" s="82"/>
      <c r="BB611" s="82"/>
      <c r="BC611" s="82"/>
      <c r="BD611" s="82"/>
      <c r="BE611" s="82"/>
      <c r="BF611" s="82"/>
      <c r="BG611" s="82"/>
      <c r="BH611" s="82"/>
      <c r="BI611" s="82"/>
      <c r="BJ611" s="82"/>
    </row>
    <row r="612">
      <c r="AI612" s="82"/>
      <c r="AJ612" s="82"/>
      <c r="AK612" s="82"/>
      <c r="AL612" s="82"/>
      <c r="AM612" s="82"/>
      <c r="AN612" s="82"/>
      <c r="AO612" s="82"/>
      <c r="AP612" s="82"/>
      <c r="AQ612" s="82"/>
      <c r="AR612" s="82"/>
      <c r="AS612" s="82"/>
      <c r="AT612" s="82"/>
      <c r="AU612" s="82"/>
      <c r="AV612" s="82"/>
      <c r="AW612" s="82"/>
      <c r="AX612" s="82"/>
      <c r="AY612" s="82"/>
      <c r="AZ612" s="82"/>
      <c r="BA612" s="82"/>
      <c r="BB612" s="82"/>
      <c r="BC612" s="82"/>
      <c r="BD612" s="82"/>
      <c r="BE612" s="82"/>
      <c r="BF612" s="82"/>
      <c r="BG612" s="82"/>
      <c r="BH612" s="82"/>
      <c r="BI612" s="82"/>
      <c r="BJ612" s="82"/>
    </row>
    <row r="613">
      <c r="AI613" s="82"/>
      <c r="AJ613" s="82"/>
      <c r="AK613" s="82"/>
      <c r="AL613" s="82"/>
      <c r="AM613" s="82"/>
      <c r="AN613" s="82"/>
      <c r="AO613" s="82"/>
      <c r="AP613" s="82"/>
      <c r="AQ613" s="82"/>
      <c r="AR613" s="82"/>
      <c r="AS613" s="82"/>
      <c r="AT613" s="82"/>
      <c r="AU613" s="82"/>
      <c r="AV613" s="82"/>
      <c r="AW613" s="82"/>
      <c r="AX613" s="82"/>
      <c r="AY613" s="82"/>
      <c r="AZ613" s="82"/>
      <c r="BA613" s="82"/>
      <c r="BB613" s="82"/>
      <c r="BC613" s="82"/>
      <c r="BD613" s="82"/>
      <c r="BE613" s="82"/>
      <c r="BF613" s="82"/>
      <c r="BG613" s="82"/>
      <c r="BH613" s="82"/>
      <c r="BI613" s="82"/>
      <c r="BJ613" s="82"/>
    </row>
    <row r="614">
      <c r="AI614" s="82"/>
      <c r="AJ614" s="82"/>
      <c r="AK614" s="82"/>
      <c r="AL614" s="82"/>
      <c r="AM614" s="82"/>
      <c r="AN614" s="82"/>
      <c r="AO614" s="82"/>
      <c r="AP614" s="82"/>
      <c r="AQ614" s="82"/>
      <c r="AR614" s="82"/>
      <c r="AS614" s="82"/>
      <c r="AT614" s="82"/>
      <c r="AU614" s="82"/>
      <c r="AV614" s="82"/>
      <c r="AW614" s="82"/>
      <c r="AX614" s="82"/>
      <c r="AY614" s="82"/>
      <c r="AZ614" s="82"/>
      <c r="BA614" s="82"/>
      <c r="BB614" s="82"/>
      <c r="BC614" s="82"/>
      <c r="BD614" s="82"/>
      <c r="BE614" s="82"/>
      <c r="BF614" s="82"/>
      <c r="BG614" s="82"/>
      <c r="BH614" s="82"/>
      <c r="BI614" s="82"/>
      <c r="BJ614" s="82"/>
    </row>
    <row r="615">
      <c r="AI615" s="82"/>
      <c r="AJ615" s="82"/>
      <c r="AK615" s="82"/>
      <c r="AL615" s="82"/>
      <c r="AM615" s="82"/>
      <c r="AN615" s="82"/>
      <c r="AO615" s="82"/>
      <c r="AP615" s="82"/>
      <c r="AQ615" s="82"/>
      <c r="AR615" s="82"/>
      <c r="AS615" s="82"/>
      <c r="AT615" s="82"/>
      <c r="AU615" s="82"/>
      <c r="AV615" s="82"/>
      <c r="AW615" s="82"/>
      <c r="AX615" s="82"/>
      <c r="AY615" s="82"/>
      <c r="AZ615" s="82"/>
      <c r="BA615" s="82"/>
      <c r="BB615" s="82"/>
      <c r="BC615" s="82"/>
      <c r="BD615" s="82"/>
      <c r="BE615" s="82"/>
      <c r="BF615" s="82"/>
      <c r="BG615" s="82"/>
      <c r="BH615" s="82"/>
      <c r="BI615" s="82"/>
      <c r="BJ615" s="82"/>
    </row>
    <row r="616">
      <c r="AI616" s="82"/>
      <c r="AJ616" s="82"/>
      <c r="AK616" s="82"/>
      <c r="AL616" s="82"/>
      <c r="AM616" s="82"/>
      <c r="AN616" s="82"/>
      <c r="AO616" s="82"/>
      <c r="AP616" s="82"/>
      <c r="AQ616" s="82"/>
      <c r="AR616" s="82"/>
      <c r="AS616" s="82"/>
      <c r="AT616" s="82"/>
      <c r="AU616" s="82"/>
      <c r="AV616" s="82"/>
      <c r="AW616" s="82"/>
      <c r="AX616" s="82"/>
      <c r="AY616" s="82"/>
      <c r="AZ616" s="82"/>
      <c r="BA616" s="82"/>
      <c r="BB616" s="82"/>
      <c r="BC616" s="82"/>
      <c r="BD616" s="82"/>
      <c r="BE616" s="82"/>
      <c r="BF616" s="82"/>
      <c r="BG616" s="82"/>
      <c r="BH616" s="82"/>
      <c r="BI616" s="82"/>
      <c r="BJ616" s="82"/>
    </row>
    <row r="617">
      <c r="AI617" s="82"/>
      <c r="AJ617" s="82"/>
      <c r="AK617" s="82"/>
      <c r="AL617" s="82"/>
      <c r="AM617" s="82"/>
      <c r="AN617" s="82"/>
      <c r="AO617" s="82"/>
      <c r="AP617" s="82"/>
      <c r="AQ617" s="82"/>
      <c r="AR617" s="82"/>
      <c r="AS617" s="82"/>
      <c r="AT617" s="82"/>
      <c r="AU617" s="82"/>
      <c r="AV617" s="82"/>
      <c r="AW617" s="82"/>
      <c r="AX617" s="82"/>
      <c r="AY617" s="82"/>
      <c r="AZ617" s="82"/>
      <c r="BA617" s="82"/>
      <c r="BB617" s="82"/>
      <c r="BC617" s="82"/>
      <c r="BD617" s="82"/>
      <c r="BE617" s="82"/>
      <c r="BF617" s="82"/>
      <c r="BG617" s="82"/>
      <c r="BH617" s="82"/>
      <c r="BI617" s="82"/>
      <c r="BJ617" s="82"/>
    </row>
    <row r="618">
      <c r="AI618" s="82"/>
      <c r="AJ618" s="82"/>
      <c r="AK618" s="82"/>
      <c r="AL618" s="82"/>
      <c r="AM618" s="82"/>
      <c r="AN618" s="82"/>
      <c r="AO618" s="82"/>
      <c r="AP618" s="82"/>
      <c r="AQ618" s="82"/>
      <c r="AR618" s="82"/>
      <c r="AS618" s="82"/>
      <c r="AT618" s="82"/>
      <c r="AU618" s="82"/>
      <c r="AV618" s="82"/>
      <c r="AW618" s="82"/>
      <c r="AX618" s="82"/>
      <c r="AY618" s="82"/>
      <c r="AZ618" s="82"/>
      <c r="BA618" s="82"/>
      <c r="BB618" s="82"/>
      <c r="BC618" s="82"/>
      <c r="BD618" s="82"/>
      <c r="BE618" s="82"/>
      <c r="BF618" s="82"/>
      <c r="BG618" s="82"/>
      <c r="BH618" s="82"/>
      <c r="BI618" s="82"/>
      <c r="BJ618" s="82"/>
    </row>
    <row r="619">
      <c r="AI619" s="82"/>
      <c r="AJ619" s="82"/>
      <c r="AK619" s="82"/>
      <c r="AL619" s="82"/>
      <c r="AM619" s="82"/>
      <c r="AN619" s="82"/>
      <c r="AO619" s="82"/>
      <c r="AP619" s="82"/>
      <c r="AQ619" s="82"/>
      <c r="AR619" s="82"/>
      <c r="AS619" s="82"/>
      <c r="AT619" s="82"/>
      <c r="AU619" s="82"/>
      <c r="AV619" s="82"/>
      <c r="AW619" s="82"/>
      <c r="AX619" s="82"/>
      <c r="AY619" s="82"/>
      <c r="AZ619" s="82"/>
      <c r="BA619" s="82"/>
      <c r="BB619" s="82"/>
      <c r="BC619" s="82"/>
      <c r="BD619" s="82"/>
      <c r="BE619" s="82"/>
      <c r="BF619" s="82"/>
      <c r="BG619" s="82"/>
      <c r="BH619" s="82"/>
      <c r="BI619" s="82"/>
      <c r="BJ619" s="82"/>
    </row>
    <row r="620">
      <c r="AI620" s="82"/>
      <c r="AJ620" s="82"/>
      <c r="AK620" s="82"/>
      <c r="AL620" s="82"/>
      <c r="AM620" s="82"/>
      <c r="AN620" s="82"/>
      <c r="AO620" s="82"/>
      <c r="AP620" s="82"/>
      <c r="AQ620" s="82"/>
      <c r="AR620" s="82"/>
      <c r="AS620" s="82"/>
      <c r="AT620" s="82"/>
      <c r="AU620" s="82"/>
      <c r="AV620" s="82"/>
      <c r="AW620" s="82"/>
      <c r="AX620" s="82"/>
      <c r="AY620" s="82"/>
      <c r="AZ620" s="82"/>
      <c r="BA620" s="82"/>
      <c r="BB620" s="82"/>
      <c r="BC620" s="82"/>
      <c r="BD620" s="82"/>
      <c r="BE620" s="82"/>
      <c r="BF620" s="82"/>
      <c r="BG620" s="82"/>
      <c r="BH620" s="82"/>
      <c r="BI620" s="82"/>
      <c r="BJ620" s="82"/>
    </row>
    <row r="621">
      <c r="AI621" s="82"/>
      <c r="AJ621" s="82"/>
      <c r="AK621" s="82"/>
      <c r="AL621" s="82"/>
      <c r="AM621" s="82"/>
      <c r="AN621" s="82"/>
      <c r="AO621" s="82"/>
      <c r="AP621" s="82"/>
      <c r="AQ621" s="82"/>
      <c r="AR621" s="82"/>
      <c r="AS621" s="82"/>
      <c r="AT621" s="82"/>
      <c r="AU621" s="82"/>
      <c r="AV621" s="82"/>
      <c r="AW621" s="82"/>
      <c r="AX621" s="82"/>
      <c r="AY621" s="82"/>
      <c r="AZ621" s="82"/>
      <c r="BA621" s="82"/>
      <c r="BB621" s="82"/>
      <c r="BC621" s="82"/>
      <c r="BD621" s="82"/>
      <c r="BE621" s="82"/>
      <c r="BF621" s="82"/>
      <c r="BG621" s="82"/>
      <c r="BH621" s="82"/>
      <c r="BI621" s="82"/>
      <c r="BJ621" s="82"/>
    </row>
    <row r="622">
      <c r="AI622" s="82"/>
      <c r="AJ622" s="82"/>
      <c r="AK622" s="82"/>
      <c r="AL622" s="82"/>
      <c r="AM622" s="82"/>
      <c r="AN622" s="82"/>
      <c r="AO622" s="82"/>
      <c r="AP622" s="82"/>
      <c r="AQ622" s="82"/>
      <c r="AR622" s="82"/>
      <c r="AS622" s="82"/>
      <c r="AT622" s="82"/>
      <c r="AU622" s="82"/>
      <c r="AV622" s="82"/>
      <c r="AW622" s="82"/>
      <c r="AX622" s="82"/>
      <c r="AY622" s="82"/>
      <c r="AZ622" s="82"/>
      <c r="BA622" s="82"/>
      <c r="BB622" s="82"/>
      <c r="BC622" s="82"/>
      <c r="BD622" s="82"/>
      <c r="BE622" s="82"/>
      <c r="BF622" s="82"/>
      <c r="BG622" s="82"/>
      <c r="BH622" s="82"/>
      <c r="BI622" s="82"/>
      <c r="BJ622" s="82"/>
    </row>
    <row r="623">
      <c r="AI623" s="82"/>
      <c r="AJ623" s="82"/>
      <c r="AK623" s="82"/>
      <c r="AL623" s="82"/>
      <c r="AM623" s="82"/>
      <c r="AN623" s="82"/>
      <c r="AO623" s="82"/>
      <c r="AP623" s="82"/>
      <c r="AQ623" s="82"/>
      <c r="AR623" s="82"/>
      <c r="AS623" s="82"/>
      <c r="AT623" s="82"/>
      <c r="AU623" s="82"/>
      <c r="AV623" s="82"/>
      <c r="AW623" s="82"/>
      <c r="AX623" s="82"/>
      <c r="AY623" s="82"/>
      <c r="AZ623" s="82"/>
      <c r="BA623" s="82"/>
      <c r="BB623" s="82"/>
      <c r="BC623" s="82"/>
      <c r="BD623" s="82"/>
      <c r="BE623" s="82"/>
      <c r="BF623" s="82"/>
      <c r="BG623" s="82"/>
      <c r="BH623" s="82"/>
      <c r="BI623" s="82"/>
      <c r="BJ623" s="82"/>
    </row>
    <row r="624">
      <c r="AI624" s="82"/>
      <c r="AJ624" s="82"/>
      <c r="AK624" s="82"/>
      <c r="AL624" s="82"/>
      <c r="AM624" s="82"/>
      <c r="AN624" s="82"/>
      <c r="AO624" s="82"/>
      <c r="AP624" s="82"/>
      <c r="AQ624" s="82"/>
      <c r="AR624" s="82"/>
      <c r="AS624" s="82"/>
      <c r="AT624" s="82"/>
      <c r="AU624" s="82"/>
      <c r="AV624" s="82"/>
      <c r="AW624" s="82"/>
      <c r="AX624" s="82"/>
      <c r="AY624" s="82"/>
      <c r="AZ624" s="82"/>
      <c r="BA624" s="82"/>
      <c r="BB624" s="82"/>
      <c r="BC624" s="82"/>
      <c r="BD624" s="82"/>
      <c r="BE624" s="82"/>
      <c r="BF624" s="82"/>
      <c r="BG624" s="82"/>
      <c r="BH624" s="82"/>
      <c r="BI624" s="82"/>
      <c r="BJ624" s="82"/>
    </row>
    <row r="625">
      <c r="AI625" s="82"/>
      <c r="AJ625" s="82"/>
      <c r="AK625" s="82"/>
      <c r="AL625" s="82"/>
      <c r="AM625" s="82"/>
      <c r="AN625" s="82"/>
      <c r="AO625" s="82"/>
      <c r="AP625" s="82"/>
      <c r="AQ625" s="82"/>
      <c r="AR625" s="82"/>
      <c r="AS625" s="82"/>
      <c r="AT625" s="82"/>
      <c r="AU625" s="82"/>
      <c r="AV625" s="82"/>
      <c r="AW625" s="82"/>
      <c r="AX625" s="82"/>
      <c r="AY625" s="82"/>
      <c r="AZ625" s="82"/>
      <c r="BA625" s="82"/>
      <c r="BB625" s="82"/>
      <c r="BC625" s="82"/>
      <c r="BD625" s="82"/>
      <c r="BE625" s="82"/>
      <c r="BF625" s="82"/>
      <c r="BG625" s="82"/>
      <c r="BH625" s="82"/>
      <c r="BI625" s="82"/>
      <c r="BJ625" s="82"/>
    </row>
    <row r="626">
      <c r="AI626" s="82"/>
      <c r="AJ626" s="82"/>
      <c r="AK626" s="82"/>
      <c r="AL626" s="82"/>
      <c r="AM626" s="82"/>
      <c r="AN626" s="82"/>
      <c r="AO626" s="82"/>
      <c r="AP626" s="82"/>
      <c r="AQ626" s="82"/>
      <c r="AR626" s="82"/>
      <c r="AS626" s="82"/>
      <c r="AT626" s="82"/>
      <c r="AU626" s="82"/>
      <c r="AV626" s="82"/>
      <c r="AW626" s="82"/>
      <c r="AX626" s="82"/>
      <c r="AY626" s="82"/>
      <c r="AZ626" s="82"/>
      <c r="BA626" s="82"/>
      <c r="BB626" s="82"/>
      <c r="BC626" s="82"/>
      <c r="BD626" s="82"/>
      <c r="BE626" s="82"/>
      <c r="BF626" s="82"/>
      <c r="BG626" s="82"/>
      <c r="BH626" s="82"/>
      <c r="BI626" s="82"/>
      <c r="BJ626" s="82"/>
    </row>
    <row r="627">
      <c r="AI627" s="82"/>
      <c r="AJ627" s="82"/>
      <c r="AK627" s="82"/>
      <c r="AL627" s="82"/>
      <c r="AM627" s="82"/>
      <c r="AN627" s="82"/>
      <c r="AO627" s="82"/>
      <c r="AP627" s="82"/>
      <c r="AQ627" s="82"/>
      <c r="AR627" s="82"/>
      <c r="AS627" s="82"/>
      <c r="AT627" s="82"/>
      <c r="AU627" s="82"/>
      <c r="AV627" s="82"/>
      <c r="AW627" s="82"/>
      <c r="AX627" s="82"/>
      <c r="AY627" s="82"/>
      <c r="AZ627" s="82"/>
      <c r="BA627" s="82"/>
      <c r="BB627" s="82"/>
      <c r="BC627" s="82"/>
      <c r="BD627" s="82"/>
      <c r="BE627" s="82"/>
      <c r="BF627" s="82"/>
      <c r="BG627" s="82"/>
      <c r="BH627" s="82"/>
      <c r="BI627" s="82"/>
      <c r="BJ627" s="82"/>
    </row>
    <row r="628">
      <c r="AI628" s="82"/>
      <c r="AJ628" s="82"/>
      <c r="AK628" s="82"/>
      <c r="AL628" s="82"/>
      <c r="AM628" s="82"/>
      <c r="AN628" s="82"/>
      <c r="AO628" s="82"/>
      <c r="AP628" s="82"/>
      <c r="AQ628" s="82"/>
      <c r="AR628" s="82"/>
      <c r="AS628" s="82"/>
      <c r="AT628" s="82"/>
      <c r="AU628" s="82"/>
      <c r="AV628" s="82"/>
      <c r="AW628" s="82"/>
      <c r="AX628" s="82"/>
      <c r="AY628" s="82"/>
      <c r="AZ628" s="82"/>
      <c r="BA628" s="82"/>
      <c r="BB628" s="82"/>
      <c r="BC628" s="82"/>
      <c r="BD628" s="82"/>
      <c r="BE628" s="82"/>
      <c r="BF628" s="82"/>
      <c r="BG628" s="82"/>
      <c r="BH628" s="82"/>
      <c r="BI628" s="82"/>
      <c r="BJ628" s="82"/>
    </row>
    <row r="629">
      <c r="AI629" s="82"/>
      <c r="AJ629" s="82"/>
      <c r="AK629" s="82"/>
      <c r="AL629" s="82"/>
      <c r="AM629" s="82"/>
      <c r="AN629" s="82"/>
      <c r="AO629" s="82"/>
      <c r="AP629" s="82"/>
      <c r="AQ629" s="82"/>
      <c r="AR629" s="82"/>
      <c r="AS629" s="82"/>
      <c r="AT629" s="82"/>
      <c r="AU629" s="82"/>
      <c r="AV629" s="82"/>
      <c r="AW629" s="82"/>
      <c r="AX629" s="82"/>
      <c r="AY629" s="82"/>
      <c r="AZ629" s="82"/>
      <c r="BA629" s="82"/>
      <c r="BB629" s="82"/>
      <c r="BC629" s="82"/>
      <c r="BD629" s="82"/>
      <c r="BE629" s="82"/>
      <c r="BF629" s="82"/>
      <c r="BG629" s="82"/>
      <c r="BH629" s="82"/>
      <c r="BI629" s="82"/>
      <c r="BJ629" s="82"/>
    </row>
    <row r="630">
      <c r="AI630" s="82"/>
      <c r="AJ630" s="82"/>
      <c r="AK630" s="82"/>
      <c r="AL630" s="82"/>
      <c r="AM630" s="82"/>
      <c r="AN630" s="82"/>
      <c r="AO630" s="82"/>
      <c r="AP630" s="82"/>
      <c r="AQ630" s="82"/>
      <c r="AR630" s="82"/>
      <c r="AS630" s="82"/>
      <c r="AT630" s="82"/>
      <c r="AU630" s="82"/>
      <c r="AV630" s="82"/>
      <c r="AW630" s="82"/>
      <c r="AX630" s="82"/>
      <c r="AY630" s="82"/>
      <c r="AZ630" s="82"/>
      <c r="BA630" s="82"/>
      <c r="BB630" s="82"/>
      <c r="BC630" s="82"/>
      <c r="BD630" s="82"/>
      <c r="BE630" s="82"/>
      <c r="BF630" s="82"/>
      <c r="BG630" s="82"/>
      <c r="BH630" s="82"/>
      <c r="BI630" s="82"/>
      <c r="BJ630" s="82"/>
    </row>
    <row r="631">
      <c r="AI631" s="82"/>
      <c r="AJ631" s="82"/>
      <c r="AK631" s="82"/>
      <c r="AL631" s="82"/>
      <c r="AM631" s="82"/>
      <c r="AN631" s="82"/>
      <c r="AO631" s="82"/>
      <c r="AP631" s="82"/>
      <c r="AQ631" s="82"/>
      <c r="AR631" s="82"/>
      <c r="AS631" s="82"/>
      <c r="AT631" s="82"/>
      <c r="AU631" s="82"/>
      <c r="AV631" s="82"/>
      <c r="AW631" s="82"/>
      <c r="AX631" s="82"/>
      <c r="AY631" s="82"/>
      <c r="AZ631" s="82"/>
      <c r="BA631" s="82"/>
      <c r="BB631" s="82"/>
      <c r="BC631" s="82"/>
      <c r="BD631" s="82"/>
      <c r="BE631" s="82"/>
      <c r="BF631" s="82"/>
      <c r="BG631" s="82"/>
      <c r="BH631" s="82"/>
      <c r="BI631" s="82"/>
      <c r="BJ631" s="82"/>
    </row>
    <row r="632">
      <c r="AI632" s="82"/>
      <c r="AJ632" s="82"/>
      <c r="AK632" s="82"/>
      <c r="AL632" s="82"/>
      <c r="AM632" s="82"/>
      <c r="AN632" s="82"/>
      <c r="AO632" s="82"/>
      <c r="AP632" s="82"/>
      <c r="AQ632" s="82"/>
      <c r="AR632" s="82"/>
      <c r="AS632" s="82"/>
      <c r="AT632" s="82"/>
      <c r="AU632" s="82"/>
      <c r="AV632" s="82"/>
      <c r="AW632" s="82"/>
      <c r="AX632" s="82"/>
      <c r="AY632" s="82"/>
      <c r="AZ632" s="82"/>
      <c r="BA632" s="82"/>
      <c r="BB632" s="82"/>
      <c r="BC632" s="82"/>
      <c r="BD632" s="82"/>
      <c r="BE632" s="82"/>
      <c r="BF632" s="82"/>
      <c r="BG632" s="82"/>
      <c r="BH632" s="82"/>
      <c r="BI632" s="82"/>
      <c r="BJ632" s="82"/>
    </row>
    <row r="633">
      <c r="AI633" s="82"/>
      <c r="AJ633" s="82"/>
      <c r="AK633" s="82"/>
      <c r="AL633" s="82"/>
      <c r="AM633" s="82"/>
      <c r="AN633" s="82"/>
      <c r="AO633" s="82"/>
      <c r="AP633" s="82"/>
      <c r="AQ633" s="82"/>
      <c r="AR633" s="82"/>
      <c r="AS633" s="82"/>
      <c r="AT633" s="82"/>
      <c r="AU633" s="82"/>
      <c r="AV633" s="82"/>
      <c r="AW633" s="82"/>
      <c r="AX633" s="82"/>
      <c r="AY633" s="82"/>
      <c r="AZ633" s="82"/>
      <c r="BA633" s="82"/>
      <c r="BB633" s="82"/>
      <c r="BC633" s="82"/>
      <c r="BD633" s="82"/>
      <c r="BE633" s="82"/>
      <c r="BF633" s="82"/>
      <c r="BG633" s="82"/>
      <c r="BH633" s="82"/>
      <c r="BI633" s="82"/>
      <c r="BJ633" s="82"/>
    </row>
    <row r="634">
      <c r="AI634" s="82"/>
      <c r="AJ634" s="82"/>
      <c r="AK634" s="82"/>
      <c r="AL634" s="82"/>
      <c r="AM634" s="82"/>
      <c r="AN634" s="82"/>
      <c r="AO634" s="82"/>
      <c r="AP634" s="82"/>
      <c r="AQ634" s="82"/>
      <c r="AR634" s="82"/>
      <c r="AS634" s="82"/>
      <c r="AT634" s="82"/>
      <c r="AU634" s="82"/>
      <c r="AV634" s="82"/>
      <c r="AW634" s="82"/>
      <c r="AX634" s="82"/>
      <c r="AY634" s="82"/>
      <c r="AZ634" s="82"/>
      <c r="BA634" s="82"/>
      <c r="BB634" s="82"/>
      <c r="BC634" s="82"/>
      <c r="BD634" s="82"/>
      <c r="BE634" s="82"/>
      <c r="BF634" s="82"/>
      <c r="BG634" s="82"/>
      <c r="BH634" s="82"/>
      <c r="BI634" s="82"/>
      <c r="BJ634" s="82"/>
    </row>
    <row r="635">
      <c r="AI635" s="82"/>
      <c r="AJ635" s="82"/>
      <c r="AK635" s="82"/>
      <c r="AL635" s="82"/>
      <c r="AM635" s="82"/>
      <c r="AN635" s="82"/>
      <c r="AO635" s="82"/>
      <c r="AP635" s="82"/>
      <c r="AQ635" s="82"/>
      <c r="AR635" s="82"/>
      <c r="AS635" s="82"/>
      <c r="AT635" s="82"/>
      <c r="AU635" s="82"/>
      <c r="AV635" s="82"/>
      <c r="AW635" s="82"/>
      <c r="AX635" s="82"/>
      <c r="AY635" s="82"/>
      <c r="AZ635" s="82"/>
      <c r="BA635" s="82"/>
      <c r="BB635" s="82"/>
      <c r="BC635" s="82"/>
      <c r="BD635" s="82"/>
      <c r="BE635" s="82"/>
      <c r="BF635" s="82"/>
      <c r="BG635" s="82"/>
      <c r="BH635" s="82"/>
      <c r="BI635" s="82"/>
      <c r="BJ635" s="82"/>
    </row>
    <row r="636">
      <c r="AI636" s="82"/>
      <c r="AJ636" s="82"/>
      <c r="AK636" s="82"/>
      <c r="AL636" s="82"/>
      <c r="AM636" s="82"/>
      <c r="AN636" s="82"/>
      <c r="AO636" s="82"/>
      <c r="AP636" s="82"/>
      <c r="AQ636" s="82"/>
      <c r="AR636" s="82"/>
      <c r="AS636" s="82"/>
      <c r="AT636" s="82"/>
      <c r="AU636" s="82"/>
      <c r="AV636" s="82"/>
      <c r="AW636" s="82"/>
      <c r="AX636" s="82"/>
      <c r="AY636" s="82"/>
      <c r="AZ636" s="82"/>
      <c r="BA636" s="82"/>
      <c r="BB636" s="82"/>
      <c r="BC636" s="82"/>
      <c r="BD636" s="82"/>
      <c r="BE636" s="82"/>
      <c r="BF636" s="82"/>
      <c r="BG636" s="82"/>
      <c r="BH636" s="82"/>
      <c r="BI636" s="82"/>
      <c r="BJ636" s="82"/>
    </row>
    <row r="637">
      <c r="AI637" s="82"/>
      <c r="AJ637" s="82"/>
      <c r="AK637" s="82"/>
      <c r="AL637" s="82"/>
      <c r="AM637" s="82"/>
      <c r="AN637" s="82"/>
      <c r="AO637" s="82"/>
      <c r="AP637" s="82"/>
      <c r="AQ637" s="82"/>
      <c r="AR637" s="82"/>
      <c r="AS637" s="82"/>
      <c r="AT637" s="82"/>
      <c r="AU637" s="82"/>
      <c r="AV637" s="82"/>
      <c r="AW637" s="82"/>
      <c r="AX637" s="82"/>
      <c r="AY637" s="82"/>
      <c r="AZ637" s="82"/>
      <c r="BA637" s="82"/>
      <c r="BB637" s="82"/>
      <c r="BC637" s="82"/>
      <c r="BD637" s="82"/>
      <c r="BE637" s="82"/>
      <c r="BF637" s="82"/>
      <c r="BG637" s="82"/>
      <c r="BH637" s="82"/>
      <c r="BI637" s="82"/>
      <c r="BJ637" s="82"/>
    </row>
    <row r="638">
      <c r="AI638" s="82"/>
      <c r="AJ638" s="82"/>
      <c r="AK638" s="82"/>
      <c r="AL638" s="82"/>
      <c r="AM638" s="82"/>
      <c r="AN638" s="82"/>
      <c r="AO638" s="82"/>
      <c r="AP638" s="82"/>
      <c r="AQ638" s="82"/>
      <c r="AR638" s="82"/>
      <c r="AS638" s="82"/>
      <c r="AT638" s="82"/>
      <c r="AU638" s="82"/>
      <c r="AV638" s="82"/>
      <c r="AW638" s="82"/>
      <c r="AX638" s="82"/>
      <c r="AY638" s="82"/>
      <c r="AZ638" s="82"/>
      <c r="BA638" s="82"/>
      <c r="BB638" s="82"/>
      <c r="BC638" s="82"/>
      <c r="BD638" s="82"/>
      <c r="BE638" s="82"/>
      <c r="BF638" s="82"/>
      <c r="BG638" s="82"/>
      <c r="BH638" s="82"/>
      <c r="BI638" s="82"/>
      <c r="BJ638" s="82"/>
    </row>
    <row r="639">
      <c r="AI639" s="82"/>
      <c r="AJ639" s="82"/>
      <c r="AK639" s="82"/>
      <c r="AL639" s="82"/>
      <c r="AM639" s="82"/>
      <c r="AN639" s="82"/>
      <c r="AO639" s="82"/>
      <c r="AP639" s="82"/>
      <c r="AQ639" s="82"/>
      <c r="AR639" s="82"/>
      <c r="AS639" s="82"/>
      <c r="AT639" s="82"/>
      <c r="AU639" s="82"/>
      <c r="AV639" s="82"/>
      <c r="AW639" s="82"/>
      <c r="AX639" s="82"/>
      <c r="AY639" s="82"/>
      <c r="AZ639" s="82"/>
      <c r="BA639" s="82"/>
      <c r="BB639" s="82"/>
      <c r="BC639" s="82"/>
      <c r="BD639" s="82"/>
      <c r="BE639" s="82"/>
      <c r="BF639" s="82"/>
      <c r="BG639" s="82"/>
      <c r="BH639" s="82"/>
      <c r="BI639" s="82"/>
      <c r="BJ639" s="82"/>
    </row>
    <row r="640">
      <c r="AI640" s="82"/>
      <c r="AJ640" s="82"/>
      <c r="AK640" s="82"/>
      <c r="AL640" s="82"/>
      <c r="AM640" s="82"/>
      <c r="AN640" s="82"/>
      <c r="AO640" s="82"/>
      <c r="AP640" s="82"/>
      <c r="AQ640" s="82"/>
      <c r="AR640" s="82"/>
      <c r="AS640" s="82"/>
      <c r="AT640" s="82"/>
      <c r="AU640" s="82"/>
      <c r="AV640" s="82"/>
      <c r="AW640" s="82"/>
      <c r="AX640" s="82"/>
      <c r="AY640" s="82"/>
      <c r="AZ640" s="82"/>
      <c r="BA640" s="82"/>
      <c r="BB640" s="82"/>
      <c r="BC640" s="82"/>
      <c r="BD640" s="82"/>
      <c r="BE640" s="82"/>
      <c r="BF640" s="82"/>
      <c r="BG640" s="82"/>
      <c r="BH640" s="82"/>
      <c r="BI640" s="82"/>
      <c r="BJ640" s="82"/>
    </row>
    <row r="641">
      <c r="AI641" s="82"/>
      <c r="AJ641" s="82"/>
      <c r="AK641" s="82"/>
      <c r="AL641" s="82"/>
      <c r="AM641" s="82"/>
      <c r="AN641" s="82"/>
      <c r="AO641" s="82"/>
      <c r="AP641" s="82"/>
      <c r="AQ641" s="82"/>
      <c r="AR641" s="82"/>
      <c r="AS641" s="82"/>
      <c r="AT641" s="82"/>
      <c r="AU641" s="82"/>
      <c r="AV641" s="82"/>
      <c r="AW641" s="82"/>
      <c r="AX641" s="82"/>
      <c r="AY641" s="82"/>
      <c r="AZ641" s="82"/>
      <c r="BA641" s="82"/>
      <c r="BB641" s="82"/>
      <c r="BC641" s="82"/>
      <c r="BD641" s="82"/>
      <c r="BE641" s="82"/>
      <c r="BF641" s="82"/>
      <c r="BG641" s="82"/>
      <c r="BH641" s="82"/>
      <c r="BI641" s="82"/>
      <c r="BJ641" s="82"/>
    </row>
    <row r="642">
      <c r="AI642" s="82"/>
      <c r="AJ642" s="82"/>
      <c r="AK642" s="82"/>
      <c r="AL642" s="82"/>
      <c r="AM642" s="82"/>
      <c r="AN642" s="82"/>
      <c r="AO642" s="82"/>
      <c r="AP642" s="82"/>
      <c r="AQ642" s="82"/>
      <c r="AR642" s="82"/>
      <c r="AS642" s="82"/>
      <c r="AT642" s="82"/>
      <c r="AU642" s="82"/>
      <c r="AV642" s="82"/>
      <c r="AW642" s="82"/>
      <c r="AX642" s="82"/>
      <c r="AY642" s="82"/>
      <c r="AZ642" s="82"/>
      <c r="BA642" s="82"/>
      <c r="BB642" s="82"/>
      <c r="BC642" s="82"/>
      <c r="BD642" s="82"/>
      <c r="BE642" s="82"/>
      <c r="BF642" s="82"/>
      <c r="BG642" s="82"/>
      <c r="BH642" s="82"/>
      <c r="BI642" s="82"/>
      <c r="BJ642" s="82"/>
    </row>
    <row r="643">
      <c r="AI643" s="82"/>
      <c r="AJ643" s="82"/>
      <c r="AK643" s="82"/>
      <c r="AL643" s="82"/>
      <c r="AM643" s="82"/>
      <c r="AN643" s="82"/>
      <c r="AO643" s="82"/>
      <c r="AP643" s="82"/>
      <c r="AQ643" s="82"/>
      <c r="AR643" s="82"/>
      <c r="AS643" s="82"/>
      <c r="AT643" s="82"/>
      <c r="AU643" s="82"/>
      <c r="AV643" s="82"/>
      <c r="AW643" s="82"/>
      <c r="AX643" s="82"/>
      <c r="AY643" s="82"/>
      <c r="AZ643" s="82"/>
      <c r="BA643" s="82"/>
      <c r="BB643" s="82"/>
      <c r="BC643" s="82"/>
      <c r="BD643" s="82"/>
      <c r="BE643" s="82"/>
      <c r="BF643" s="82"/>
      <c r="BG643" s="82"/>
      <c r="BH643" s="82"/>
      <c r="BI643" s="82"/>
      <c r="BJ643" s="82"/>
    </row>
    <row r="644">
      <c r="AI644" s="82"/>
      <c r="AJ644" s="82"/>
      <c r="AK644" s="82"/>
      <c r="AL644" s="82"/>
      <c r="AM644" s="82"/>
      <c r="AN644" s="82"/>
      <c r="AO644" s="82"/>
      <c r="AP644" s="82"/>
      <c r="AQ644" s="82"/>
      <c r="AR644" s="82"/>
      <c r="AS644" s="82"/>
      <c r="AT644" s="82"/>
      <c r="AU644" s="82"/>
      <c r="AV644" s="82"/>
      <c r="AW644" s="82"/>
      <c r="AX644" s="82"/>
      <c r="AY644" s="82"/>
      <c r="AZ644" s="82"/>
      <c r="BA644" s="82"/>
      <c r="BB644" s="82"/>
      <c r="BC644" s="82"/>
      <c r="BD644" s="82"/>
      <c r="BE644" s="82"/>
      <c r="BF644" s="82"/>
      <c r="BG644" s="82"/>
      <c r="BH644" s="82"/>
      <c r="BI644" s="82"/>
      <c r="BJ644" s="82"/>
    </row>
    <row r="645">
      <c r="AI645" s="82"/>
      <c r="AJ645" s="82"/>
      <c r="AK645" s="82"/>
      <c r="AL645" s="82"/>
      <c r="AM645" s="82"/>
      <c r="AN645" s="82"/>
      <c r="AO645" s="82"/>
      <c r="AP645" s="82"/>
      <c r="AQ645" s="82"/>
      <c r="AR645" s="82"/>
      <c r="AS645" s="82"/>
      <c r="AT645" s="82"/>
      <c r="AU645" s="82"/>
      <c r="AV645" s="82"/>
      <c r="AW645" s="82"/>
      <c r="AX645" s="82"/>
      <c r="AY645" s="82"/>
      <c r="AZ645" s="82"/>
      <c r="BA645" s="82"/>
      <c r="BB645" s="82"/>
      <c r="BC645" s="82"/>
      <c r="BD645" s="82"/>
      <c r="BE645" s="82"/>
      <c r="BF645" s="82"/>
      <c r="BG645" s="82"/>
      <c r="BH645" s="82"/>
      <c r="BI645" s="82"/>
      <c r="BJ645" s="82"/>
    </row>
    <row r="646">
      <c r="AI646" s="82"/>
      <c r="AJ646" s="82"/>
      <c r="AK646" s="82"/>
      <c r="AL646" s="82"/>
      <c r="AM646" s="82"/>
      <c r="AN646" s="82"/>
      <c r="AO646" s="82"/>
      <c r="AP646" s="82"/>
      <c r="AQ646" s="82"/>
      <c r="AR646" s="82"/>
      <c r="AS646" s="82"/>
      <c r="AT646" s="82"/>
      <c r="AU646" s="82"/>
      <c r="AV646" s="82"/>
      <c r="AW646" s="82"/>
      <c r="AX646" s="82"/>
      <c r="AY646" s="82"/>
      <c r="AZ646" s="82"/>
      <c r="BA646" s="82"/>
      <c r="BB646" s="82"/>
      <c r="BC646" s="82"/>
      <c r="BD646" s="82"/>
      <c r="BE646" s="82"/>
      <c r="BF646" s="82"/>
      <c r="BG646" s="82"/>
      <c r="BH646" s="82"/>
      <c r="BI646" s="82"/>
      <c r="BJ646" s="82"/>
    </row>
    <row r="647">
      <c r="AI647" s="82"/>
      <c r="AJ647" s="82"/>
      <c r="AK647" s="82"/>
      <c r="AL647" s="82"/>
      <c r="AM647" s="82"/>
      <c r="AN647" s="82"/>
      <c r="AO647" s="82"/>
      <c r="AP647" s="82"/>
      <c r="AQ647" s="82"/>
      <c r="AR647" s="82"/>
      <c r="AS647" s="82"/>
      <c r="AT647" s="82"/>
      <c r="AU647" s="82"/>
      <c r="AV647" s="82"/>
      <c r="AW647" s="82"/>
      <c r="AX647" s="82"/>
      <c r="AY647" s="82"/>
      <c r="AZ647" s="82"/>
      <c r="BA647" s="82"/>
      <c r="BB647" s="82"/>
      <c r="BC647" s="82"/>
      <c r="BD647" s="82"/>
      <c r="BE647" s="82"/>
      <c r="BF647" s="82"/>
      <c r="BG647" s="82"/>
      <c r="BH647" s="82"/>
      <c r="BI647" s="82"/>
      <c r="BJ647" s="82"/>
    </row>
    <row r="648">
      <c r="AI648" s="82"/>
      <c r="AJ648" s="82"/>
      <c r="AK648" s="82"/>
      <c r="AL648" s="82"/>
      <c r="AM648" s="82"/>
      <c r="AN648" s="82"/>
      <c r="AO648" s="82"/>
      <c r="AP648" s="82"/>
      <c r="AQ648" s="82"/>
      <c r="AR648" s="82"/>
      <c r="AS648" s="82"/>
      <c r="AT648" s="82"/>
      <c r="AU648" s="82"/>
      <c r="AV648" s="82"/>
      <c r="AW648" s="82"/>
      <c r="AX648" s="82"/>
      <c r="AY648" s="82"/>
      <c r="AZ648" s="82"/>
      <c r="BA648" s="82"/>
      <c r="BB648" s="82"/>
      <c r="BC648" s="82"/>
      <c r="BD648" s="82"/>
      <c r="BE648" s="82"/>
      <c r="BF648" s="82"/>
      <c r="BG648" s="82"/>
      <c r="BH648" s="82"/>
      <c r="BI648" s="82"/>
      <c r="BJ648" s="82"/>
    </row>
    <row r="649">
      <c r="AI649" s="82"/>
      <c r="AJ649" s="82"/>
      <c r="AK649" s="82"/>
      <c r="AL649" s="82"/>
      <c r="AM649" s="82"/>
      <c r="AN649" s="82"/>
      <c r="AO649" s="82"/>
      <c r="AP649" s="82"/>
      <c r="AQ649" s="82"/>
      <c r="AR649" s="82"/>
      <c r="AS649" s="82"/>
      <c r="AT649" s="82"/>
      <c r="AU649" s="82"/>
      <c r="AV649" s="82"/>
      <c r="AW649" s="82"/>
      <c r="AX649" s="82"/>
      <c r="AY649" s="82"/>
      <c r="AZ649" s="82"/>
      <c r="BA649" s="82"/>
      <c r="BB649" s="82"/>
      <c r="BC649" s="82"/>
      <c r="BD649" s="82"/>
      <c r="BE649" s="82"/>
      <c r="BF649" s="82"/>
      <c r="BG649" s="82"/>
      <c r="BH649" s="82"/>
      <c r="BI649" s="82"/>
      <c r="BJ649" s="82"/>
    </row>
    <row r="650">
      <c r="AI650" s="82"/>
      <c r="AJ650" s="82"/>
      <c r="AK650" s="82"/>
      <c r="AL650" s="82"/>
      <c r="AM650" s="82"/>
      <c r="AN650" s="82"/>
      <c r="AO650" s="82"/>
      <c r="AP650" s="82"/>
      <c r="AQ650" s="82"/>
      <c r="AR650" s="82"/>
      <c r="AS650" s="82"/>
      <c r="AT650" s="82"/>
      <c r="AU650" s="82"/>
      <c r="AV650" s="82"/>
      <c r="AW650" s="82"/>
      <c r="AX650" s="82"/>
      <c r="AY650" s="82"/>
      <c r="AZ650" s="82"/>
      <c r="BA650" s="82"/>
      <c r="BB650" s="82"/>
      <c r="BC650" s="82"/>
      <c r="BD650" s="82"/>
      <c r="BE650" s="82"/>
      <c r="BF650" s="82"/>
      <c r="BG650" s="82"/>
      <c r="BH650" s="82"/>
      <c r="BI650" s="82"/>
      <c r="BJ650" s="82"/>
    </row>
    <row r="651">
      <c r="AI651" s="82"/>
      <c r="AJ651" s="82"/>
      <c r="AK651" s="82"/>
      <c r="AL651" s="82"/>
      <c r="AM651" s="82"/>
      <c r="AN651" s="82"/>
      <c r="AO651" s="82"/>
      <c r="AP651" s="82"/>
      <c r="AQ651" s="82"/>
      <c r="AR651" s="82"/>
      <c r="AS651" s="82"/>
      <c r="AT651" s="82"/>
      <c r="AU651" s="82"/>
      <c r="AV651" s="82"/>
      <c r="AW651" s="82"/>
      <c r="AX651" s="82"/>
      <c r="AY651" s="82"/>
      <c r="AZ651" s="82"/>
      <c r="BA651" s="82"/>
      <c r="BB651" s="82"/>
      <c r="BC651" s="82"/>
      <c r="BD651" s="82"/>
      <c r="BE651" s="82"/>
      <c r="BF651" s="82"/>
      <c r="BG651" s="82"/>
      <c r="BH651" s="82"/>
      <c r="BI651" s="82"/>
      <c r="BJ651" s="82"/>
    </row>
    <row r="652">
      <c r="AI652" s="82"/>
      <c r="AJ652" s="82"/>
      <c r="AK652" s="82"/>
      <c r="AL652" s="82"/>
      <c r="AM652" s="82"/>
      <c r="AN652" s="82"/>
      <c r="AO652" s="82"/>
      <c r="AP652" s="82"/>
      <c r="AQ652" s="82"/>
      <c r="AR652" s="82"/>
      <c r="AS652" s="82"/>
      <c r="AT652" s="82"/>
      <c r="AU652" s="82"/>
      <c r="AV652" s="82"/>
      <c r="AW652" s="82"/>
      <c r="AX652" s="82"/>
      <c r="AY652" s="82"/>
      <c r="AZ652" s="82"/>
      <c r="BA652" s="82"/>
      <c r="BB652" s="82"/>
      <c r="BC652" s="82"/>
      <c r="BD652" s="82"/>
      <c r="BE652" s="82"/>
      <c r="BF652" s="82"/>
      <c r="BG652" s="82"/>
      <c r="BH652" s="82"/>
      <c r="BI652" s="82"/>
      <c r="BJ652" s="82"/>
    </row>
    <row r="653">
      <c r="AI653" s="82"/>
      <c r="AJ653" s="82"/>
      <c r="AK653" s="82"/>
      <c r="AL653" s="82"/>
      <c r="AM653" s="82"/>
      <c r="AN653" s="82"/>
      <c r="AO653" s="82"/>
      <c r="AP653" s="82"/>
      <c r="AQ653" s="82"/>
      <c r="AR653" s="82"/>
      <c r="AS653" s="82"/>
      <c r="AT653" s="82"/>
      <c r="AU653" s="82"/>
      <c r="AV653" s="82"/>
      <c r="AW653" s="82"/>
      <c r="AX653" s="82"/>
      <c r="AY653" s="82"/>
      <c r="AZ653" s="82"/>
      <c r="BA653" s="82"/>
      <c r="BB653" s="82"/>
      <c r="BC653" s="82"/>
      <c r="BD653" s="82"/>
      <c r="BE653" s="82"/>
      <c r="BF653" s="82"/>
      <c r="BG653" s="82"/>
      <c r="BH653" s="82"/>
      <c r="BI653" s="82"/>
      <c r="BJ653" s="82"/>
    </row>
    <row r="654">
      <c r="AI654" s="82"/>
      <c r="AJ654" s="82"/>
      <c r="AK654" s="82"/>
      <c r="AL654" s="82"/>
      <c r="AM654" s="82"/>
      <c r="AN654" s="82"/>
      <c r="AO654" s="82"/>
      <c r="AP654" s="82"/>
      <c r="AQ654" s="82"/>
      <c r="AR654" s="82"/>
      <c r="AS654" s="82"/>
      <c r="AT654" s="82"/>
      <c r="AU654" s="82"/>
      <c r="AV654" s="82"/>
      <c r="AW654" s="82"/>
      <c r="AX654" s="82"/>
      <c r="AY654" s="82"/>
      <c r="AZ654" s="82"/>
      <c r="BA654" s="82"/>
      <c r="BB654" s="82"/>
      <c r="BC654" s="82"/>
      <c r="BD654" s="82"/>
      <c r="BE654" s="82"/>
      <c r="BF654" s="82"/>
      <c r="BG654" s="82"/>
      <c r="BH654" s="82"/>
      <c r="BI654" s="82"/>
      <c r="BJ654" s="82"/>
    </row>
    <row r="655">
      <c r="AI655" s="82"/>
      <c r="AJ655" s="82"/>
      <c r="AK655" s="82"/>
      <c r="AL655" s="82"/>
      <c r="AM655" s="82"/>
      <c r="AN655" s="82"/>
      <c r="AO655" s="82"/>
      <c r="AP655" s="82"/>
      <c r="AQ655" s="82"/>
      <c r="AR655" s="82"/>
      <c r="AS655" s="82"/>
      <c r="AT655" s="82"/>
      <c r="AU655" s="82"/>
      <c r="AV655" s="82"/>
      <c r="AW655" s="82"/>
      <c r="AX655" s="82"/>
      <c r="AY655" s="82"/>
      <c r="AZ655" s="82"/>
      <c r="BA655" s="82"/>
      <c r="BB655" s="82"/>
      <c r="BC655" s="82"/>
      <c r="BD655" s="82"/>
      <c r="BE655" s="82"/>
      <c r="BF655" s="82"/>
      <c r="BG655" s="82"/>
      <c r="BH655" s="82"/>
      <c r="BI655" s="82"/>
      <c r="BJ655" s="82"/>
    </row>
    <row r="656">
      <c r="AI656" s="82"/>
      <c r="AJ656" s="82"/>
      <c r="AK656" s="82"/>
      <c r="AL656" s="82"/>
      <c r="AM656" s="82"/>
      <c r="AN656" s="82"/>
      <c r="AO656" s="82"/>
      <c r="AP656" s="82"/>
      <c r="AQ656" s="82"/>
      <c r="AR656" s="82"/>
      <c r="AS656" s="82"/>
      <c r="AT656" s="82"/>
      <c r="AU656" s="82"/>
      <c r="AV656" s="82"/>
      <c r="AW656" s="82"/>
      <c r="AX656" s="82"/>
      <c r="AY656" s="82"/>
      <c r="AZ656" s="82"/>
      <c r="BA656" s="82"/>
      <c r="BB656" s="82"/>
      <c r="BC656" s="82"/>
      <c r="BD656" s="82"/>
      <c r="BE656" s="82"/>
      <c r="BF656" s="82"/>
      <c r="BG656" s="82"/>
      <c r="BH656" s="82"/>
      <c r="BI656" s="82"/>
      <c r="BJ656" s="82"/>
    </row>
    <row r="657">
      <c r="AI657" s="82"/>
      <c r="AJ657" s="82"/>
      <c r="AK657" s="82"/>
      <c r="AL657" s="82"/>
      <c r="AM657" s="82"/>
      <c r="AN657" s="82"/>
      <c r="AO657" s="82"/>
      <c r="AP657" s="82"/>
      <c r="AQ657" s="82"/>
      <c r="AR657" s="82"/>
      <c r="AS657" s="82"/>
      <c r="AT657" s="82"/>
      <c r="AU657" s="82"/>
      <c r="AV657" s="82"/>
      <c r="AW657" s="82"/>
      <c r="AX657" s="82"/>
      <c r="AY657" s="82"/>
      <c r="AZ657" s="82"/>
      <c r="BA657" s="82"/>
      <c r="BB657" s="82"/>
      <c r="BC657" s="82"/>
      <c r="BD657" s="82"/>
      <c r="BE657" s="82"/>
      <c r="BF657" s="82"/>
      <c r="BG657" s="82"/>
      <c r="BH657" s="82"/>
      <c r="BI657" s="82"/>
      <c r="BJ657" s="82"/>
    </row>
    <row r="658">
      <c r="AI658" s="82"/>
      <c r="AJ658" s="82"/>
      <c r="AK658" s="82"/>
      <c r="AL658" s="82"/>
      <c r="AM658" s="82"/>
      <c r="AN658" s="82"/>
      <c r="AO658" s="82"/>
      <c r="AP658" s="82"/>
      <c r="AQ658" s="82"/>
      <c r="AR658" s="82"/>
      <c r="AS658" s="82"/>
      <c r="AT658" s="82"/>
      <c r="AU658" s="82"/>
      <c r="AV658" s="82"/>
      <c r="AW658" s="82"/>
      <c r="AX658" s="82"/>
      <c r="AY658" s="82"/>
      <c r="AZ658" s="82"/>
      <c r="BA658" s="82"/>
      <c r="BB658" s="82"/>
      <c r="BC658" s="82"/>
      <c r="BD658" s="82"/>
      <c r="BE658" s="82"/>
      <c r="BF658" s="82"/>
      <c r="BG658" s="82"/>
      <c r="BH658" s="82"/>
      <c r="BI658" s="82"/>
      <c r="BJ658" s="82"/>
    </row>
    <row r="659">
      <c r="AI659" s="82"/>
      <c r="AJ659" s="82"/>
      <c r="AK659" s="82"/>
      <c r="AL659" s="82"/>
      <c r="AM659" s="82"/>
      <c r="AN659" s="82"/>
      <c r="AO659" s="82"/>
      <c r="AP659" s="82"/>
      <c r="AQ659" s="82"/>
      <c r="AR659" s="82"/>
      <c r="AS659" s="82"/>
      <c r="AT659" s="82"/>
      <c r="AU659" s="82"/>
      <c r="AV659" s="82"/>
      <c r="AW659" s="82"/>
      <c r="AX659" s="82"/>
      <c r="AY659" s="82"/>
      <c r="AZ659" s="82"/>
      <c r="BA659" s="82"/>
      <c r="BB659" s="82"/>
      <c r="BC659" s="82"/>
      <c r="BD659" s="82"/>
      <c r="BE659" s="82"/>
      <c r="BF659" s="82"/>
      <c r="BG659" s="82"/>
      <c r="BH659" s="82"/>
      <c r="BI659" s="82"/>
      <c r="BJ659" s="82"/>
    </row>
    <row r="660">
      <c r="AI660" s="82"/>
      <c r="AJ660" s="82"/>
      <c r="AK660" s="82"/>
      <c r="AL660" s="82"/>
      <c r="AM660" s="82"/>
      <c r="AN660" s="82"/>
      <c r="AO660" s="82"/>
      <c r="AP660" s="82"/>
      <c r="AQ660" s="82"/>
      <c r="AR660" s="82"/>
      <c r="AS660" s="82"/>
      <c r="AT660" s="82"/>
      <c r="AU660" s="82"/>
      <c r="AV660" s="82"/>
      <c r="AW660" s="82"/>
      <c r="AX660" s="82"/>
      <c r="AY660" s="82"/>
      <c r="AZ660" s="82"/>
      <c r="BA660" s="82"/>
      <c r="BB660" s="82"/>
      <c r="BC660" s="82"/>
      <c r="BD660" s="82"/>
      <c r="BE660" s="82"/>
      <c r="BF660" s="82"/>
      <c r="BG660" s="82"/>
      <c r="BH660" s="82"/>
      <c r="BI660" s="82"/>
      <c r="BJ660" s="82"/>
    </row>
    <row r="661">
      <c r="AI661" s="82"/>
      <c r="AJ661" s="82"/>
      <c r="AK661" s="82"/>
      <c r="AL661" s="82"/>
      <c r="AM661" s="82"/>
      <c r="AN661" s="82"/>
      <c r="AO661" s="82"/>
      <c r="AP661" s="82"/>
      <c r="AQ661" s="82"/>
      <c r="AR661" s="82"/>
      <c r="AS661" s="82"/>
      <c r="AT661" s="82"/>
      <c r="AU661" s="82"/>
      <c r="AV661" s="82"/>
      <c r="AW661" s="82"/>
      <c r="AX661" s="82"/>
      <c r="AY661" s="82"/>
      <c r="AZ661" s="82"/>
      <c r="BA661" s="82"/>
      <c r="BB661" s="82"/>
      <c r="BC661" s="82"/>
      <c r="BD661" s="82"/>
      <c r="BE661" s="82"/>
      <c r="BF661" s="82"/>
      <c r="BG661" s="82"/>
      <c r="BH661" s="82"/>
      <c r="BI661" s="82"/>
      <c r="BJ661" s="82"/>
    </row>
    <row r="662">
      <c r="AI662" s="82"/>
      <c r="AJ662" s="82"/>
      <c r="AK662" s="82"/>
      <c r="AL662" s="82"/>
      <c r="AM662" s="82"/>
      <c r="AN662" s="82"/>
      <c r="AO662" s="82"/>
      <c r="AP662" s="82"/>
      <c r="AQ662" s="82"/>
      <c r="AR662" s="82"/>
      <c r="AS662" s="82"/>
      <c r="AT662" s="82"/>
      <c r="AU662" s="82"/>
      <c r="AV662" s="82"/>
      <c r="AW662" s="82"/>
      <c r="AX662" s="82"/>
      <c r="AY662" s="82"/>
      <c r="AZ662" s="82"/>
      <c r="BA662" s="82"/>
      <c r="BB662" s="82"/>
      <c r="BC662" s="82"/>
      <c r="BD662" s="82"/>
      <c r="BE662" s="82"/>
      <c r="BF662" s="82"/>
      <c r="BG662" s="82"/>
      <c r="BH662" s="82"/>
      <c r="BI662" s="82"/>
      <c r="BJ662" s="82"/>
    </row>
    <row r="663">
      <c r="AI663" s="82"/>
      <c r="AJ663" s="82"/>
      <c r="AK663" s="82"/>
      <c r="AL663" s="82"/>
      <c r="AM663" s="82"/>
      <c r="AN663" s="82"/>
      <c r="AO663" s="82"/>
      <c r="AP663" s="82"/>
      <c r="AQ663" s="82"/>
      <c r="AR663" s="82"/>
      <c r="AS663" s="82"/>
      <c r="AT663" s="82"/>
      <c r="AU663" s="82"/>
      <c r="AV663" s="82"/>
      <c r="AW663" s="82"/>
      <c r="AX663" s="82"/>
      <c r="AY663" s="82"/>
      <c r="AZ663" s="82"/>
      <c r="BA663" s="82"/>
      <c r="BB663" s="82"/>
      <c r="BC663" s="82"/>
      <c r="BD663" s="82"/>
      <c r="BE663" s="82"/>
      <c r="BF663" s="82"/>
      <c r="BG663" s="82"/>
      <c r="BH663" s="82"/>
      <c r="BI663" s="82"/>
      <c r="BJ663" s="82"/>
    </row>
    <row r="664">
      <c r="AI664" s="82"/>
      <c r="AJ664" s="82"/>
      <c r="AK664" s="82"/>
      <c r="AL664" s="82"/>
      <c r="AM664" s="82"/>
      <c r="AN664" s="82"/>
      <c r="AO664" s="82"/>
      <c r="AP664" s="82"/>
      <c r="AQ664" s="82"/>
      <c r="AR664" s="82"/>
      <c r="AS664" s="82"/>
      <c r="AT664" s="82"/>
      <c r="AU664" s="82"/>
      <c r="AV664" s="82"/>
      <c r="AW664" s="82"/>
      <c r="AX664" s="82"/>
      <c r="AY664" s="82"/>
      <c r="AZ664" s="82"/>
      <c r="BA664" s="82"/>
      <c r="BB664" s="82"/>
      <c r="BC664" s="82"/>
      <c r="BD664" s="82"/>
      <c r="BE664" s="82"/>
      <c r="BF664" s="82"/>
      <c r="BG664" s="82"/>
      <c r="BH664" s="82"/>
      <c r="BI664" s="82"/>
      <c r="BJ664" s="82"/>
    </row>
    <row r="665">
      <c r="AI665" s="82"/>
      <c r="AJ665" s="82"/>
      <c r="AK665" s="82"/>
      <c r="AL665" s="82"/>
      <c r="AM665" s="82"/>
      <c r="AN665" s="82"/>
      <c r="AO665" s="82"/>
      <c r="AP665" s="82"/>
      <c r="AQ665" s="82"/>
      <c r="AR665" s="82"/>
      <c r="AS665" s="82"/>
      <c r="AT665" s="82"/>
      <c r="AU665" s="82"/>
      <c r="AV665" s="82"/>
      <c r="AW665" s="82"/>
      <c r="AX665" s="82"/>
      <c r="AY665" s="82"/>
      <c r="AZ665" s="82"/>
      <c r="BA665" s="82"/>
      <c r="BB665" s="82"/>
      <c r="BC665" s="82"/>
      <c r="BD665" s="82"/>
      <c r="BE665" s="82"/>
      <c r="BF665" s="82"/>
      <c r="BG665" s="82"/>
      <c r="BH665" s="82"/>
      <c r="BI665" s="82"/>
      <c r="BJ665" s="82"/>
    </row>
    <row r="666">
      <c r="AI666" s="82"/>
      <c r="AJ666" s="82"/>
      <c r="AK666" s="82"/>
      <c r="AL666" s="82"/>
      <c r="AM666" s="82"/>
      <c r="AN666" s="82"/>
      <c r="AO666" s="82"/>
      <c r="AP666" s="82"/>
      <c r="AQ666" s="82"/>
      <c r="AR666" s="82"/>
      <c r="AS666" s="82"/>
      <c r="AT666" s="82"/>
      <c r="AU666" s="82"/>
      <c r="AV666" s="82"/>
      <c r="AW666" s="82"/>
      <c r="AX666" s="82"/>
      <c r="AY666" s="82"/>
      <c r="AZ666" s="82"/>
      <c r="BA666" s="82"/>
      <c r="BB666" s="82"/>
      <c r="BC666" s="82"/>
      <c r="BD666" s="82"/>
      <c r="BE666" s="82"/>
      <c r="BF666" s="82"/>
      <c r="BG666" s="82"/>
      <c r="BH666" s="82"/>
      <c r="BI666" s="82"/>
      <c r="BJ666" s="82"/>
    </row>
    <row r="667">
      <c r="AI667" s="82"/>
      <c r="AJ667" s="82"/>
      <c r="AK667" s="82"/>
      <c r="AL667" s="82"/>
      <c r="AM667" s="82"/>
      <c r="AN667" s="82"/>
      <c r="AO667" s="82"/>
      <c r="AP667" s="82"/>
      <c r="AQ667" s="82"/>
      <c r="AR667" s="82"/>
      <c r="AS667" s="82"/>
      <c r="AT667" s="82"/>
      <c r="AU667" s="82"/>
      <c r="AV667" s="82"/>
      <c r="AW667" s="82"/>
      <c r="AX667" s="82"/>
      <c r="AY667" s="82"/>
      <c r="AZ667" s="82"/>
      <c r="BA667" s="82"/>
      <c r="BB667" s="82"/>
      <c r="BC667" s="82"/>
      <c r="BD667" s="82"/>
      <c r="BE667" s="82"/>
      <c r="BF667" s="82"/>
      <c r="BG667" s="82"/>
      <c r="BH667" s="82"/>
      <c r="BI667" s="82"/>
      <c r="BJ667" s="82"/>
    </row>
    <row r="668">
      <c r="AI668" s="82"/>
      <c r="AJ668" s="82"/>
      <c r="AK668" s="82"/>
      <c r="AL668" s="82"/>
      <c r="AM668" s="82"/>
      <c r="AN668" s="82"/>
      <c r="AO668" s="82"/>
      <c r="AP668" s="82"/>
      <c r="AQ668" s="82"/>
      <c r="AR668" s="82"/>
      <c r="AS668" s="82"/>
      <c r="AT668" s="82"/>
      <c r="AU668" s="82"/>
      <c r="AV668" s="82"/>
      <c r="AW668" s="82"/>
      <c r="AX668" s="82"/>
      <c r="AY668" s="82"/>
      <c r="AZ668" s="82"/>
      <c r="BA668" s="82"/>
      <c r="BB668" s="82"/>
      <c r="BC668" s="82"/>
      <c r="BD668" s="82"/>
      <c r="BE668" s="82"/>
      <c r="BF668" s="82"/>
      <c r="BG668" s="82"/>
      <c r="BH668" s="82"/>
      <c r="BI668" s="82"/>
      <c r="BJ668" s="82"/>
    </row>
    <row r="669">
      <c r="AI669" s="82"/>
      <c r="AJ669" s="82"/>
      <c r="AK669" s="82"/>
      <c r="AL669" s="82"/>
      <c r="AM669" s="82"/>
      <c r="AN669" s="82"/>
      <c r="AO669" s="82"/>
      <c r="AP669" s="82"/>
      <c r="AQ669" s="82"/>
      <c r="AR669" s="82"/>
      <c r="AS669" s="82"/>
      <c r="AT669" s="82"/>
      <c r="AU669" s="82"/>
      <c r="AV669" s="82"/>
      <c r="AW669" s="82"/>
      <c r="AX669" s="82"/>
      <c r="AY669" s="82"/>
      <c r="AZ669" s="82"/>
      <c r="BA669" s="82"/>
      <c r="BB669" s="82"/>
      <c r="BC669" s="82"/>
      <c r="BD669" s="82"/>
      <c r="BE669" s="82"/>
      <c r="BF669" s="82"/>
      <c r="BG669" s="82"/>
      <c r="BH669" s="82"/>
      <c r="BI669" s="82"/>
      <c r="BJ669" s="82"/>
    </row>
    <row r="670">
      <c r="AI670" s="82"/>
      <c r="AJ670" s="82"/>
      <c r="AK670" s="82"/>
      <c r="AL670" s="82"/>
      <c r="AM670" s="82"/>
      <c r="AN670" s="82"/>
      <c r="AO670" s="82"/>
      <c r="AP670" s="82"/>
      <c r="AQ670" s="82"/>
      <c r="AR670" s="82"/>
      <c r="AS670" s="82"/>
      <c r="AT670" s="82"/>
      <c r="AU670" s="82"/>
      <c r="AV670" s="82"/>
      <c r="AW670" s="82"/>
      <c r="AX670" s="82"/>
      <c r="AY670" s="82"/>
      <c r="AZ670" s="82"/>
      <c r="BA670" s="82"/>
      <c r="BB670" s="82"/>
      <c r="BC670" s="82"/>
      <c r="BD670" s="82"/>
      <c r="BE670" s="82"/>
      <c r="BF670" s="82"/>
      <c r="BG670" s="82"/>
      <c r="BH670" s="82"/>
      <c r="BI670" s="82"/>
      <c r="BJ670" s="82"/>
    </row>
    <row r="671">
      <c r="AI671" s="82"/>
      <c r="AJ671" s="82"/>
      <c r="AK671" s="82"/>
      <c r="AL671" s="82"/>
      <c r="AM671" s="82"/>
      <c r="AN671" s="82"/>
      <c r="AO671" s="82"/>
      <c r="AP671" s="82"/>
      <c r="AQ671" s="82"/>
      <c r="AR671" s="82"/>
      <c r="AS671" s="82"/>
      <c r="AT671" s="82"/>
      <c r="AU671" s="82"/>
      <c r="AV671" s="82"/>
      <c r="AW671" s="82"/>
      <c r="AX671" s="82"/>
      <c r="AY671" s="82"/>
      <c r="AZ671" s="82"/>
      <c r="BA671" s="82"/>
      <c r="BB671" s="82"/>
      <c r="BC671" s="82"/>
      <c r="BD671" s="82"/>
      <c r="BE671" s="82"/>
      <c r="BF671" s="82"/>
      <c r="BG671" s="82"/>
      <c r="BH671" s="82"/>
      <c r="BI671" s="82"/>
      <c r="BJ671" s="82"/>
    </row>
    <row r="672">
      <c r="AI672" s="82"/>
      <c r="AJ672" s="82"/>
      <c r="AK672" s="82"/>
      <c r="AL672" s="82"/>
      <c r="AM672" s="82"/>
      <c r="AN672" s="82"/>
      <c r="AO672" s="82"/>
      <c r="AP672" s="82"/>
      <c r="AQ672" s="82"/>
      <c r="AR672" s="82"/>
      <c r="AS672" s="82"/>
      <c r="AT672" s="82"/>
      <c r="AU672" s="82"/>
      <c r="AV672" s="82"/>
      <c r="AW672" s="82"/>
      <c r="AX672" s="82"/>
      <c r="AY672" s="82"/>
      <c r="AZ672" s="82"/>
      <c r="BA672" s="82"/>
      <c r="BB672" s="82"/>
      <c r="BC672" s="82"/>
      <c r="BD672" s="82"/>
      <c r="BE672" s="82"/>
      <c r="BF672" s="82"/>
      <c r="BG672" s="82"/>
      <c r="BH672" s="82"/>
      <c r="BI672" s="82"/>
      <c r="BJ672" s="82"/>
    </row>
    <row r="673">
      <c r="AI673" s="82"/>
      <c r="AJ673" s="82"/>
      <c r="AK673" s="82"/>
      <c r="AL673" s="82"/>
      <c r="AM673" s="82"/>
      <c r="AN673" s="82"/>
      <c r="AO673" s="82"/>
      <c r="AP673" s="82"/>
      <c r="AQ673" s="82"/>
      <c r="AR673" s="82"/>
      <c r="AS673" s="82"/>
      <c r="AT673" s="82"/>
      <c r="AU673" s="82"/>
      <c r="AV673" s="82"/>
      <c r="AW673" s="82"/>
      <c r="AX673" s="82"/>
      <c r="AY673" s="82"/>
      <c r="AZ673" s="82"/>
      <c r="BA673" s="82"/>
      <c r="BB673" s="82"/>
      <c r="BC673" s="82"/>
      <c r="BD673" s="82"/>
      <c r="BE673" s="82"/>
      <c r="BF673" s="82"/>
      <c r="BG673" s="82"/>
      <c r="BH673" s="82"/>
      <c r="BI673" s="82"/>
      <c r="BJ673" s="82"/>
    </row>
    <row r="674">
      <c r="AI674" s="82"/>
      <c r="AJ674" s="82"/>
      <c r="AK674" s="82"/>
      <c r="AL674" s="82"/>
      <c r="AM674" s="82"/>
      <c r="AN674" s="82"/>
      <c r="AO674" s="82"/>
      <c r="AP674" s="82"/>
      <c r="AQ674" s="82"/>
      <c r="AR674" s="82"/>
      <c r="AS674" s="82"/>
      <c r="AT674" s="82"/>
      <c r="AU674" s="82"/>
      <c r="AV674" s="82"/>
      <c r="AW674" s="82"/>
      <c r="AX674" s="82"/>
      <c r="AY674" s="82"/>
      <c r="AZ674" s="82"/>
      <c r="BA674" s="82"/>
      <c r="BB674" s="82"/>
      <c r="BC674" s="82"/>
      <c r="BD674" s="82"/>
      <c r="BE674" s="82"/>
      <c r="BF674" s="82"/>
      <c r="BG674" s="82"/>
      <c r="BH674" s="82"/>
      <c r="BI674" s="82"/>
      <c r="BJ674" s="82"/>
    </row>
    <row r="675">
      <c r="AI675" s="82"/>
      <c r="AJ675" s="82"/>
      <c r="AK675" s="82"/>
      <c r="AL675" s="82"/>
      <c r="AM675" s="82"/>
      <c r="AN675" s="82"/>
      <c r="AO675" s="82"/>
      <c r="AP675" s="82"/>
      <c r="AQ675" s="82"/>
      <c r="AR675" s="82"/>
      <c r="AS675" s="82"/>
      <c r="AT675" s="82"/>
      <c r="AU675" s="82"/>
      <c r="AV675" s="82"/>
      <c r="AW675" s="82"/>
      <c r="AX675" s="82"/>
      <c r="AY675" s="82"/>
      <c r="AZ675" s="82"/>
      <c r="BA675" s="82"/>
      <c r="BB675" s="82"/>
      <c r="BC675" s="82"/>
      <c r="BD675" s="82"/>
      <c r="BE675" s="82"/>
      <c r="BF675" s="82"/>
      <c r="BG675" s="82"/>
      <c r="BH675" s="82"/>
      <c r="BI675" s="82"/>
      <c r="BJ675" s="82"/>
    </row>
    <row r="676">
      <c r="AI676" s="82"/>
      <c r="AJ676" s="82"/>
      <c r="AK676" s="82"/>
      <c r="AL676" s="82"/>
      <c r="AM676" s="82"/>
      <c r="AN676" s="82"/>
      <c r="AO676" s="82"/>
      <c r="AP676" s="82"/>
      <c r="AQ676" s="82"/>
      <c r="AR676" s="82"/>
      <c r="AS676" s="82"/>
      <c r="AT676" s="82"/>
      <c r="AU676" s="82"/>
      <c r="AV676" s="82"/>
      <c r="AW676" s="82"/>
      <c r="AX676" s="82"/>
      <c r="AY676" s="82"/>
      <c r="AZ676" s="82"/>
      <c r="BA676" s="82"/>
      <c r="BB676" s="82"/>
      <c r="BC676" s="82"/>
      <c r="BD676" s="82"/>
      <c r="BE676" s="82"/>
      <c r="BF676" s="82"/>
      <c r="BG676" s="82"/>
      <c r="BH676" s="82"/>
      <c r="BI676" s="82"/>
      <c r="BJ676" s="82"/>
    </row>
    <row r="677">
      <c r="AI677" s="82"/>
      <c r="AJ677" s="82"/>
      <c r="AK677" s="82"/>
      <c r="AL677" s="82"/>
      <c r="AM677" s="82"/>
      <c r="AN677" s="82"/>
      <c r="AO677" s="82"/>
      <c r="AP677" s="82"/>
      <c r="AQ677" s="82"/>
      <c r="AR677" s="82"/>
      <c r="AS677" s="82"/>
      <c r="AT677" s="82"/>
      <c r="AU677" s="82"/>
      <c r="AV677" s="82"/>
      <c r="AW677" s="82"/>
      <c r="AX677" s="82"/>
      <c r="AY677" s="82"/>
      <c r="AZ677" s="82"/>
      <c r="BA677" s="82"/>
      <c r="BB677" s="82"/>
      <c r="BC677" s="82"/>
      <c r="BD677" s="82"/>
      <c r="BE677" s="82"/>
      <c r="BF677" s="82"/>
      <c r="BG677" s="82"/>
      <c r="BH677" s="82"/>
      <c r="BI677" s="82"/>
      <c r="BJ677" s="82"/>
    </row>
    <row r="678">
      <c r="AI678" s="82"/>
      <c r="AJ678" s="82"/>
      <c r="AK678" s="82"/>
      <c r="AL678" s="82"/>
      <c r="AM678" s="82"/>
      <c r="AN678" s="82"/>
      <c r="AO678" s="82"/>
      <c r="AP678" s="82"/>
      <c r="AQ678" s="82"/>
      <c r="AR678" s="82"/>
      <c r="AS678" s="82"/>
      <c r="AT678" s="82"/>
      <c r="AU678" s="82"/>
      <c r="AV678" s="82"/>
      <c r="AW678" s="82"/>
      <c r="AX678" s="82"/>
      <c r="AY678" s="82"/>
      <c r="AZ678" s="82"/>
      <c r="BA678" s="82"/>
      <c r="BB678" s="82"/>
      <c r="BC678" s="82"/>
      <c r="BD678" s="82"/>
      <c r="BE678" s="82"/>
      <c r="BF678" s="82"/>
      <c r="BG678" s="82"/>
      <c r="BH678" s="82"/>
      <c r="BI678" s="82"/>
      <c r="BJ678" s="82"/>
    </row>
    <row r="679">
      <c r="AI679" s="82"/>
      <c r="AJ679" s="82"/>
      <c r="AK679" s="82"/>
      <c r="AL679" s="82"/>
      <c r="AM679" s="82"/>
      <c r="AN679" s="82"/>
      <c r="AO679" s="82"/>
      <c r="AP679" s="82"/>
      <c r="AQ679" s="82"/>
      <c r="AR679" s="82"/>
      <c r="AS679" s="82"/>
      <c r="AT679" s="82"/>
      <c r="AU679" s="82"/>
      <c r="AV679" s="82"/>
      <c r="AW679" s="82"/>
      <c r="AX679" s="82"/>
      <c r="AY679" s="82"/>
      <c r="AZ679" s="82"/>
      <c r="BA679" s="82"/>
      <c r="BB679" s="82"/>
      <c r="BC679" s="82"/>
      <c r="BD679" s="82"/>
      <c r="BE679" s="82"/>
      <c r="BF679" s="82"/>
      <c r="BG679" s="82"/>
      <c r="BH679" s="82"/>
      <c r="BI679" s="82"/>
      <c r="BJ679" s="82"/>
    </row>
    <row r="680">
      <c r="AI680" s="82"/>
      <c r="AJ680" s="82"/>
      <c r="AK680" s="82"/>
      <c r="AL680" s="82"/>
      <c r="AM680" s="82"/>
      <c r="AN680" s="82"/>
      <c r="AO680" s="82"/>
      <c r="AP680" s="82"/>
      <c r="AQ680" s="82"/>
      <c r="AR680" s="82"/>
      <c r="AS680" s="82"/>
      <c r="AT680" s="82"/>
      <c r="AU680" s="82"/>
      <c r="AV680" s="82"/>
      <c r="AW680" s="82"/>
      <c r="AX680" s="82"/>
      <c r="AY680" s="82"/>
      <c r="AZ680" s="82"/>
      <c r="BA680" s="82"/>
      <c r="BB680" s="82"/>
      <c r="BC680" s="82"/>
      <c r="BD680" s="82"/>
      <c r="BE680" s="82"/>
      <c r="BF680" s="82"/>
      <c r="BG680" s="82"/>
      <c r="BH680" s="82"/>
      <c r="BI680" s="82"/>
      <c r="BJ680" s="82"/>
    </row>
    <row r="681">
      <c r="AI681" s="82"/>
      <c r="AJ681" s="82"/>
      <c r="AK681" s="82"/>
      <c r="AL681" s="82"/>
      <c r="AM681" s="82"/>
      <c r="AN681" s="82"/>
      <c r="AO681" s="82"/>
      <c r="AP681" s="82"/>
      <c r="AQ681" s="82"/>
      <c r="AR681" s="82"/>
      <c r="AS681" s="82"/>
      <c r="AT681" s="82"/>
      <c r="AU681" s="82"/>
      <c r="AV681" s="82"/>
      <c r="AW681" s="82"/>
      <c r="AX681" s="82"/>
      <c r="AY681" s="82"/>
      <c r="AZ681" s="82"/>
      <c r="BA681" s="82"/>
      <c r="BB681" s="82"/>
      <c r="BC681" s="82"/>
      <c r="BD681" s="82"/>
      <c r="BE681" s="82"/>
      <c r="BF681" s="82"/>
      <c r="BG681" s="82"/>
      <c r="BH681" s="82"/>
      <c r="BI681" s="82"/>
      <c r="BJ681" s="82"/>
    </row>
    <row r="682">
      <c r="AI682" s="82"/>
      <c r="AJ682" s="82"/>
      <c r="AK682" s="82"/>
      <c r="AL682" s="82"/>
      <c r="AM682" s="82"/>
      <c r="AN682" s="82"/>
      <c r="AO682" s="82"/>
      <c r="AP682" s="82"/>
      <c r="AQ682" s="82"/>
      <c r="AR682" s="82"/>
      <c r="AS682" s="82"/>
      <c r="AT682" s="82"/>
      <c r="AU682" s="82"/>
      <c r="AV682" s="82"/>
      <c r="AW682" s="82"/>
      <c r="AX682" s="82"/>
      <c r="AY682" s="82"/>
      <c r="AZ682" s="82"/>
      <c r="BA682" s="82"/>
      <c r="BB682" s="82"/>
      <c r="BC682" s="82"/>
      <c r="BD682" s="82"/>
      <c r="BE682" s="82"/>
      <c r="BF682" s="82"/>
      <c r="BG682" s="82"/>
      <c r="BH682" s="82"/>
      <c r="BI682" s="82"/>
      <c r="BJ682" s="82"/>
    </row>
    <row r="683">
      <c r="AI683" s="82"/>
      <c r="AJ683" s="82"/>
      <c r="AK683" s="82"/>
      <c r="AL683" s="82"/>
      <c r="AM683" s="82"/>
      <c r="AN683" s="82"/>
      <c r="AO683" s="82"/>
      <c r="AP683" s="82"/>
      <c r="AQ683" s="82"/>
      <c r="AR683" s="82"/>
      <c r="AS683" s="82"/>
      <c r="AT683" s="82"/>
      <c r="AU683" s="82"/>
      <c r="AV683" s="82"/>
      <c r="AW683" s="82"/>
      <c r="AX683" s="82"/>
      <c r="AY683" s="82"/>
      <c r="AZ683" s="82"/>
      <c r="BA683" s="82"/>
      <c r="BB683" s="82"/>
      <c r="BC683" s="82"/>
      <c r="BD683" s="82"/>
      <c r="BE683" s="82"/>
      <c r="BF683" s="82"/>
      <c r="BG683" s="82"/>
      <c r="BH683" s="82"/>
      <c r="BI683" s="82"/>
      <c r="BJ683" s="82"/>
    </row>
    <row r="684">
      <c r="AI684" s="82"/>
      <c r="AJ684" s="82"/>
      <c r="AK684" s="82"/>
      <c r="AL684" s="82"/>
      <c r="AM684" s="82"/>
      <c r="AN684" s="82"/>
      <c r="AO684" s="82"/>
      <c r="AP684" s="82"/>
      <c r="AQ684" s="82"/>
      <c r="AR684" s="82"/>
      <c r="AS684" s="82"/>
      <c r="AT684" s="82"/>
      <c r="AU684" s="82"/>
      <c r="AV684" s="82"/>
      <c r="AW684" s="82"/>
      <c r="AX684" s="82"/>
      <c r="AY684" s="82"/>
      <c r="AZ684" s="82"/>
      <c r="BA684" s="82"/>
      <c r="BB684" s="82"/>
      <c r="BC684" s="82"/>
      <c r="BD684" s="82"/>
      <c r="BE684" s="82"/>
      <c r="BF684" s="82"/>
      <c r="BG684" s="82"/>
      <c r="BH684" s="82"/>
      <c r="BI684" s="82"/>
      <c r="BJ684" s="82"/>
    </row>
    <row r="685">
      <c r="AI685" s="82"/>
      <c r="AJ685" s="82"/>
      <c r="AK685" s="82"/>
      <c r="AL685" s="82"/>
      <c r="AM685" s="82"/>
      <c r="AN685" s="82"/>
      <c r="AO685" s="82"/>
      <c r="AP685" s="82"/>
      <c r="AQ685" s="82"/>
      <c r="AR685" s="82"/>
      <c r="AS685" s="82"/>
      <c r="AT685" s="82"/>
      <c r="AU685" s="82"/>
      <c r="AV685" s="82"/>
      <c r="AW685" s="82"/>
      <c r="AX685" s="82"/>
      <c r="AY685" s="82"/>
      <c r="AZ685" s="82"/>
      <c r="BA685" s="82"/>
      <c r="BB685" s="82"/>
      <c r="BC685" s="82"/>
      <c r="BD685" s="82"/>
      <c r="BE685" s="82"/>
      <c r="BF685" s="82"/>
      <c r="BG685" s="82"/>
      <c r="BH685" s="82"/>
      <c r="BI685" s="82"/>
      <c r="BJ685" s="82"/>
    </row>
    <row r="686">
      <c r="AI686" s="82"/>
      <c r="AJ686" s="82"/>
      <c r="AK686" s="82"/>
      <c r="AL686" s="82"/>
      <c r="AM686" s="82"/>
      <c r="AN686" s="82"/>
      <c r="AO686" s="82"/>
      <c r="AP686" s="82"/>
      <c r="AQ686" s="82"/>
      <c r="AR686" s="82"/>
      <c r="AS686" s="82"/>
      <c r="AT686" s="82"/>
      <c r="AU686" s="82"/>
      <c r="AV686" s="82"/>
      <c r="AW686" s="82"/>
      <c r="AX686" s="82"/>
      <c r="AY686" s="82"/>
      <c r="AZ686" s="82"/>
      <c r="BA686" s="82"/>
      <c r="BB686" s="82"/>
      <c r="BC686" s="82"/>
      <c r="BD686" s="82"/>
      <c r="BE686" s="82"/>
      <c r="BF686" s="82"/>
      <c r="BG686" s="82"/>
      <c r="BH686" s="82"/>
      <c r="BI686" s="82"/>
      <c r="BJ686" s="82"/>
    </row>
    <row r="687">
      <c r="AI687" s="82"/>
      <c r="AJ687" s="82"/>
      <c r="AK687" s="82"/>
      <c r="AL687" s="82"/>
      <c r="AM687" s="82"/>
      <c r="AN687" s="82"/>
      <c r="AO687" s="82"/>
      <c r="AP687" s="82"/>
      <c r="AQ687" s="82"/>
      <c r="AR687" s="82"/>
      <c r="AS687" s="82"/>
      <c r="AT687" s="82"/>
      <c r="AU687" s="82"/>
      <c r="AV687" s="82"/>
      <c r="AW687" s="82"/>
      <c r="AX687" s="82"/>
      <c r="AY687" s="82"/>
      <c r="AZ687" s="82"/>
      <c r="BA687" s="82"/>
      <c r="BB687" s="82"/>
      <c r="BC687" s="82"/>
      <c r="BD687" s="82"/>
      <c r="BE687" s="82"/>
      <c r="BF687" s="82"/>
      <c r="BG687" s="82"/>
      <c r="BH687" s="82"/>
      <c r="BI687" s="82"/>
      <c r="BJ687" s="82"/>
    </row>
    <row r="688">
      <c r="AI688" s="82"/>
      <c r="AJ688" s="82"/>
      <c r="AK688" s="82"/>
      <c r="AL688" s="82"/>
      <c r="AM688" s="82"/>
      <c r="AN688" s="82"/>
      <c r="AO688" s="82"/>
      <c r="AP688" s="82"/>
      <c r="AQ688" s="82"/>
      <c r="AR688" s="82"/>
      <c r="AS688" s="82"/>
      <c r="AT688" s="82"/>
      <c r="AU688" s="82"/>
      <c r="AV688" s="82"/>
      <c r="AW688" s="82"/>
      <c r="AX688" s="82"/>
      <c r="AY688" s="82"/>
      <c r="AZ688" s="82"/>
      <c r="BA688" s="82"/>
      <c r="BB688" s="82"/>
      <c r="BC688" s="82"/>
      <c r="BD688" s="82"/>
      <c r="BE688" s="82"/>
      <c r="BF688" s="82"/>
      <c r="BG688" s="82"/>
      <c r="BH688" s="82"/>
      <c r="BI688" s="82"/>
      <c r="BJ688" s="82"/>
    </row>
    <row r="689">
      <c r="AI689" s="82"/>
      <c r="AJ689" s="82"/>
      <c r="AK689" s="82"/>
      <c r="AL689" s="82"/>
      <c r="AM689" s="82"/>
      <c r="AN689" s="82"/>
      <c r="AO689" s="82"/>
      <c r="AP689" s="82"/>
      <c r="AQ689" s="82"/>
      <c r="AR689" s="82"/>
      <c r="AS689" s="82"/>
      <c r="AT689" s="82"/>
      <c r="AU689" s="82"/>
      <c r="AV689" s="82"/>
      <c r="AW689" s="82"/>
      <c r="AX689" s="82"/>
      <c r="AY689" s="82"/>
      <c r="AZ689" s="82"/>
      <c r="BA689" s="82"/>
      <c r="BB689" s="82"/>
      <c r="BC689" s="82"/>
      <c r="BD689" s="82"/>
      <c r="BE689" s="82"/>
      <c r="BF689" s="82"/>
      <c r="BG689" s="82"/>
      <c r="BH689" s="82"/>
      <c r="BI689" s="82"/>
      <c r="BJ689" s="82"/>
    </row>
    <row r="690">
      <c r="AI690" s="82"/>
      <c r="AJ690" s="82"/>
      <c r="AK690" s="82"/>
      <c r="AL690" s="82"/>
      <c r="AM690" s="82"/>
      <c r="AN690" s="82"/>
      <c r="AO690" s="82"/>
      <c r="AP690" s="82"/>
      <c r="AQ690" s="82"/>
      <c r="AR690" s="82"/>
      <c r="AS690" s="82"/>
      <c r="AT690" s="82"/>
      <c r="AU690" s="82"/>
      <c r="AV690" s="82"/>
      <c r="AW690" s="82"/>
      <c r="AX690" s="82"/>
      <c r="AY690" s="82"/>
      <c r="AZ690" s="82"/>
      <c r="BA690" s="82"/>
      <c r="BB690" s="82"/>
      <c r="BC690" s="82"/>
      <c r="BD690" s="82"/>
      <c r="BE690" s="82"/>
      <c r="BF690" s="82"/>
      <c r="BG690" s="82"/>
      <c r="BH690" s="82"/>
      <c r="BI690" s="82"/>
      <c r="BJ690" s="82"/>
    </row>
    <row r="691">
      <c r="AI691" s="82"/>
      <c r="AJ691" s="82"/>
      <c r="AK691" s="82"/>
      <c r="AL691" s="82"/>
      <c r="AM691" s="82"/>
      <c r="AN691" s="82"/>
      <c r="AO691" s="82"/>
      <c r="AP691" s="82"/>
      <c r="AQ691" s="82"/>
      <c r="AR691" s="82"/>
      <c r="AS691" s="82"/>
      <c r="AT691" s="82"/>
      <c r="AU691" s="82"/>
      <c r="AV691" s="82"/>
      <c r="AW691" s="82"/>
      <c r="AX691" s="82"/>
      <c r="AY691" s="82"/>
      <c r="AZ691" s="82"/>
      <c r="BA691" s="82"/>
      <c r="BB691" s="82"/>
      <c r="BC691" s="82"/>
      <c r="BD691" s="82"/>
      <c r="BE691" s="82"/>
      <c r="BF691" s="82"/>
      <c r="BG691" s="82"/>
      <c r="BH691" s="82"/>
      <c r="BI691" s="82"/>
      <c r="BJ691" s="82"/>
    </row>
    <row r="692">
      <c r="AI692" s="82"/>
      <c r="AJ692" s="82"/>
      <c r="AK692" s="82"/>
      <c r="AL692" s="82"/>
      <c r="AM692" s="82"/>
      <c r="AN692" s="82"/>
      <c r="AO692" s="82"/>
      <c r="AP692" s="82"/>
      <c r="AQ692" s="82"/>
      <c r="AR692" s="82"/>
      <c r="AS692" s="82"/>
      <c r="AT692" s="82"/>
      <c r="AU692" s="82"/>
      <c r="AV692" s="82"/>
      <c r="AW692" s="82"/>
      <c r="AX692" s="82"/>
      <c r="AY692" s="82"/>
      <c r="AZ692" s="82"/>
      <c r="BA692" s="82"/>
      <c r="BB692" s="82"/>
      <c r="BC692" s="82"/>
      <c r="BD692" s="82"/>
      <c r="BE692" s="82"/>
      <c r="BF692" s="82"/>
      <c r="BG692" s="82"/>
      <c r="BH692" s="82"/>
      <c r="BI692" s="82"/>
      <c r="BJ692" s="82"/>
    </row>
    <row r="693">
      <c r="AI693" s="82"/>
      <c r="AJ693" s="82"/>
      <c r="AK693" s="82"/>
      <c r="AL693" s="82"/>
      <c r="AM693" s="82"/>
      <c r="AN693" s="82"/>
      <c r="AO693" s="82"/>
      <c r="AP693" s="82"/>
      <c r="AQ693" s="82"/>
      <c r="AR693" s="82"/>
      <c r="AS693" s="82"/>
      <c r="AT693" s="82"/>
      <c r="AU693" s="82"/>
      <c r="AV693" s="82"/>
      <c r="AW693" s="82"/>
      <c r="AX693" s="82"/>
      <c r="AY693" s="82"/>
      <c r="AZ693" s="82"/>
      <c r="BA693" s="82"/>
      <c r="BB693" s="82"/>
      <c r="BC693" s="82"/>
      <c r="BD693" s="82"/>
      <c r="BE693" s="82"/>
      <c r="BF693" s="82"/>
      <c r="BG693" s="82"/>
      <c r="BH693" s="82"/>
      <c r="BI693" s="82"/>
      <c r="BJ693" s="82"/>
    </row>
    <row r="694">
      <c r="AI694" s="82"/>
      <c r="AJ694" s="82"/>
      <c r="AK694" s="82"/>
      <c r="AL694" s="82"/>
      <c r="AM694" s="82"/>
      <c r="AN694" s="82"/>
      <c r="AO694" s="82"/>
      <c r="AP694" s="82"/>
      <c r="AQ694" s="82"/>
      <c r="AR694" s="82"/>
      <c r="AS694" s="82"/>
      <c r="AT694" s="82"/>
      <c r="AU694" s="82"/>
      <c r="AV694" s="82"/>
      <c r="AW694" s="82"/>
      <c r="AX694" s="82"/>
      <c r="AY694" s="82"/>
      <c r="AZ694" s="82"/>
      <c r="BA694" s="82"/>
      <c r="BB694" s="82"/>
      <c r="BC694" s="82"/>
      <c r="BD694" s="82"/>
      <c r="BE694" s="82"/>
      <c r="BF694" s="82"/>
      <c r="BG694" s="82"/>
      <c r="BH694" s="82"/>
      <c r="BI694" s="82"/>
      <c r="BJ694" s="82"/>
    </row>
    <row r="695">
      <c r="AI695" s="82"/>
      <c r="AJ695" s="82"/>
      <c r="AK695" s="82"/>
      <c r="AL695" s="82"/>
      <c r="AM695" s="82"/>
      <c r="AN695" s="82"/>
      <c r="AO695" s="82"/>
      <c r="AP695" s="82"/>
      <c r="AQ695" s="82"/>
      <c r="AR695" s="82"/>
      <c r="AS695" s="82"/>
      <c r="AT695" s="82"/>
      <c r="AU695" s="82"/>
      <c r="AV695" s="82"/>
      <c r="AW695" s="82"/>
      <c r="AX695" s="82"/>
      <c r="AY695" s="82"/>
      <c r="AZ695" s="82"/>
      <c r="BA695" s="82"/>
      <c r="BB695" s="82"/>
      <c r="BC695" s="82"/>
      <c r="BD695" s="82"/>
      <c r="BE695" s="82"/>
      <c r="BF695" s="82"/>
      <c r="BG695" s="82"/>
      <c r="BH695" s="82"/>
      <c r="BI695" s="82"/>
      <c r="BJ695" s="82"/>
    </row>
    <row r="696">
      <c r="AI696" s="82"/>
      <c r="AJ696" s="82"/>
      <c r="AK696" s="82"/>
      <c r="AL696" s="82"/>
      <c r="AM696" s="82"/>
      <c r="AN696" s="82"/>
      <c r="AO696" s="82"/>
      <c r="AP696" s="82"/>
      <c r="AQ696" s="82"/>
      <c r="AR696" s="82"/>
      <c r="AS696" s="82"/>
      <c r="AT696" s="82"/>
      <c r="AU696" s="82"/>
      <c r="AV696" s="82"/>
      <c r="AW696" s="82"/>
      <c r="AX696" s="82"/>
      <c r="AY696" s="82"/>
      <c r="AZ696" s="82"/>
      <c r="BA696" s="82"/>
      <c r="BB696" s="82"/>
      <c r="BC696" s="82"/>
      <c r="BD696" s="82"/>
      <c r="BE696" s="82"/>
      <c r="BF696" s="82"/>
      <c r="BG696" s="82"/>
      <c r="BH696" s="82"/>
      <c r="BI696" s="82"/>
      <c r="BJ696" s="82"/>
    </row>
    <row r="697">
      <c r="AI697" s="82"/>
      <c r="AJ697" s="82"/>
      <c r="AK697" s="82"/>
      <c r="AL697" s="82"/>
      <c r="AM697" s="82"/>
      <c r="AN697" s="82"/>
      <c r="AO697" s="82"/>
      <c r="AP697" s="82"/>
      <c r="AQ697" s="82"/>
      <c r="AR697" s="82"/>
      <c r="AS697" s="82"/>
      <c r="AT697" s="82"/>
      <c r="AU697" s="82"/>
      <c r="AV697" s="82"/>
      <c r="AW697" s="82"/>
      <c r="AX697" s="82"/>
      <c r="AY697" s="82"/>
      <c r="AZ697" s="82"/>
      <c r="BA697" s="82"/>
      <c r="BB697" s="82"/>
      <c r="BC697" s="82"/>
      <c r="BD697" s="82"/>
      <c r="BE697" s="82"/>
      <c r="BF697" s="82"/>
      <c r="BG697" s="82"/>
      <c r="BH697" s="82"/>
      <c r="BI697" s="82"/>
      <c r="BJ697" s="82"/>
    </row>
    <row r="698">
      <c r="AI698" s="82"/>
      <c r="AJ698" s="82"/>
      <c r="AK698" s="82"/>
      <c r="AL698" s="82"/>
      <c r="AM698" s="82"/>
      <c r="AN698" s="82"/>
      <c r="AO698" s="82"/>
      <c r="AP698" s="82"/>
      <c r="AQ698" s="82"/>
      <c r="AR698" s="82"/>
      <c r="AS698" s="82"/>
      <c r="AT698" s="82"/>
      <c r="AU698" s="82"/>
      <c r="AV698" s="82"/>
      <c r="AW698" s="82"/>
      <c r="AX698" s="82"/>
      <c r="AY698" s="82"/>
      <c r="AZ698" s="82"/>
      <c r="BA698" s="82"/>
      <c r="BB698" s="82"/>
      <c r="BC698" s="82"/>
      <c r="BD698" s="82"/>
      <c r="BE698" s="82"/>
      <c r="BF698" s="82"/>
      <c r="BG698" s="82"/>
      <c r="BH698" s="82"/>
      <c r="BI698" s="82"/>
      <c r="BJ698" s="82"/>
    </row>
    <row r="699">
      <c r="AI699" s="82"/>
      <c r="AJ699" s="82"/>
      <c r="AK699" s="82"/>
      <c r="AL699" s="82"/>
      <c r="AM699" s="82"/>
      <c r="AN699" s="82"/>
      <c r="AO699" s="82"/>
      <c r="AP699" s="82"/>
      <c r="AQ699" s="82"/>
      <c r="AR699" s="82"/>
      <c r="AS699" s="82"/>
      <c r="AT699" s="82"/>
      <c r="AU699" s="82"/>
      <c r="AV699" s="82"/>
      <c r="AW699" s="82"/>
      <c r="AX699" s="82"/>
      <c r="AY699" s="82"/>
      <c r="AZ699" s="82"/>
      <c r="BA699" s="82"/>
      <c r="BB699" s="82"/>
      <c r="BC699" s="82"/>
      <c r="BD699" s="82"/>
      <c r="BE699" s="82"/>
      <c r="BF699" s="82"/>
      <c r="BG699" s="82"/>
      <c r="BH699" s="82"/>
      <c r="BI699" s="82"/>
      <c r="BJ699" s="82"/>
    </row>
    <row r="700">
      <c r="AI700" s="82"/>
      <c r="AJ700" s="82"/>
      <c r="AK700" s="82"/>
      <c r="AL700" s="82"/>
      <c r="AM700" s="82"/>
      <c r="AN700" s="82"/>
      <c r="AO700" s="82"/>
      <c r="AP700" s="82"/>
      <c r="AQ700" s="82"/>
      <c r="AR700" s="82"/>
      <c r="AS700" s="82"/>
      <c r="AT700" s="82"/>
      <c r="AU700" s="82"/>
      <c r="AV700" s="82"/>
      <c r="AW700" s="82"/>
      <c r="AX700" s="82"/>
      <c r="AY700" s="82"/>
      <c r="AZ700" s="82"/>
      <c r="BA700" s="82"/>
      <c r="BB700" s="82"/>
      <c r="BC700" s="82"/>
      <c r="BD700" s="82"/>
      <c r="BE700" s="82"/>
      <c r="BF700" s="82"/>
      <c r="BG700" s="82"/>
      <c r="BH700" s="82"/>
      <c r="BI700" s="82"/>
      <c r="BJ700" s="82"/>
    </row>
    <row r="701">
      <c r="AI701" s="82"/>
      <c r="AJ701" s="82"/>
      <c r="AK701" s="82"/>
      <c r="AL701" s="82"/>
      <c r="AM701" s="82"/>
      <c r="AN701" s="82"/>
      <c r="AO701" s="82"/>
      <c r="AP701" s="82"/>
      <c r="AQ701" s="82"/>
      <c r="AR701" s="82"/>
      <c r="AS701" s="82"/>
      <c r="AT701" s="82"/>
      <c r="AU701" s="82"/>
      <c r="AV701" s="82"/>
      <c r="AW701" s="82"/>
      <c r="AX701" s="82"/>
      <c r="AY701" s="82"/>
      <c r="AZ701" s="82"/>
      <c r="BA701" s="82"/>
      <c r="BB701" s="82"/>
      <c r="BC701" s="82"/>
      <c r="BD701" s="82"/>
      <c r="BE701" s="82"/>
      <c r="BF701" s="82"/>
      <c r="BG701" s="82"/>
      <c r="BH701" s="82"/>
      <c r="BI701" s="82"/>
      <c r="BJ701" s="82"/>
    </row>
    <row r="702">
      <c r="AI702" s="82"/>
      <c r="AJ702" s="82"/>
      <c r="AK702" s="82"/>
      <c r="AL702" s="82"/>
      <c r="AM702" s="82"/>
      <c r="AN702" s="82"/>
      <c r="AO702" s="82"/>
      <c r="AP702" s="82"/>
      <c r="AQ702" s="82"/>
      <c r="AR702" s="82"/>
      <c r="AS702" s="82"/>
      <c r="AT702" s="82"/>
      <c r="AU702" s="82"/>
      <c r="AV702" s="82"/>
      <c r="AW702" s="82"/>
      <c r="AX702" s="82"/>
      <c r="AY702" s="82"/>
      <c r="AZ702" s="82"/>
      <c r="BA702" s="82"/>
      <c r="BB702" s="82"/>
      <c r="BC702" s="82"/>
      <c r="BD702" s="82"/>
      <c r="BE702" s="82"/>
      <c r="BF702" s="82"/>
      <c r="BG702" s="82"/>
      <c r="BH702" s="82"/>
      <c r="BI702" s="82"/>
      <c r="BJ702" s="82"/>
    </row>
    <row r="703">
      <c r="AI703" s="82"/>
      <c r="AJ703" s="82"/>
      <c r="AK703" s="82"/>
      <c r="AL703" s="82"/>
      <c r="AM703" s="82"/>
      <c r="AN703" s="82"/>
      <c r="AO703" s="82"/>
      <c r="AP703" s="82"/>
      <c r="AQ703" s="82"/>
      <c r="AR703" s="82"/>
      <c r="AS703" s="82"/>
      <c r="AT703" s="82"/>
      <c r="AU703" s="82"/>
      <c r="AV703" s="82"/>
      <c r="AW703" s="82"/>
      <c r="AX703" s="82"/>
      <c r="AY703" s="82"/>
      <c r="AZ703" s="82"/>
      <c r="BA703" s="82"/>
      <c r="BB703" s="82"/>
      <c r="BC703" s="82"/>
      <c r="BD703" s="82"/>
      <c r="BE703" s="82"/>
      <c r="BF703" s="82"/>
      <c r="BG703" s="82"/>
      <c r="BH703" s="82"/>
      <c r="BI703" s="82"/>
      <c r="BJ703" s="82"/>
    </row>
    <row r="704">
      <c r="AI704" s="82"/>
      <c r="AJ704" s="82"/>
      <c r="AK704" s="82"/>
      <c r="AL704" s="82"/>
      <c r="AM704" s="82"/>
      <c r="AN704" s="82"/>
      <c r="AO704" s="82"/>
      <c r="AP704" s="82"/>
      <c r="AQ704" s="82"/>
      <c r="AR704" s="82"/>
      <c r="AS704" s="82"/>
      <c r="AT704" s="82"/>
      <c r="AU704" s="82"/>
      <c r="AV704" s="82"/>
      <c r="AW704" s="82"/>
      <c r="AX704" s="82"/>
      <c r="AY704" s="82"/>
      <c r="AZ704" s="82"/>
      <c r="BA704" s="82"/>
      <c r="BB704" s="82"/>
      <c r="BC704" s="82"/>
      <c r="BD704" s="82"/>
      <c r="BE704" s="82"/>
      <c r="BF704" s="82"/>
      <c r="BG704" s="82"/>
      <c r="BH704" s="82"/>
      <c r="BI704" s="82"/>
      <c r="BJ704" s="82"/>
    </row>
    <row r="705">
      <c r="AI705" s="82"/>
      <c r="AJ705" s="82"/>
      <c r="AK705" s="82"/>
      <c r="AL705" s="82"/>
      <c r="AM705" s="82"/>
      <c r="AN705" s="82"/>
      <c r="AO705" s="82"/>
      <c r="AP705" s="82"/>
      <c r="AQ705" s="82"/>
      <c r="AR705" s="82"/>
      <c r="AS705" s="82"/>
      <c r="AT705" s="82"/>
      <c r="AU705" s="82"/>
      <c r="AV705" s="82"/>
      <c r="AW705" s="82"/>
      <c r="AX705" s="82"/>
      <c r="AY705" s="82"/>
      <c r="AZ705" s="82"/>
      <c r="BA705" s="82"/>
      <c r="BB705" s="82"/>
      <c r="BC705" s="82"/>
      <c r="BD705" s="82"/>
      <c r="BE705" s="82"/>
      <c r="BF705" s="82"/>
      <c r="BG705" s="82"/>
      <c r="BH705" s="82"/>
      <c r="BI705" s="82"/>
      <c r="BJ705" s="82"/>
    </row>
    <row r="706">
      <c r="AI706" s="82"/>
      <c r="AJ706" s="82"/>
      <c r="AK706" s="82"/>
      <c r="AL706" s="82"/>
      <c r="AM706" s="82"/>
      <c r="AN706" s="82"/>
      <c r="AO706" s="82"/>
      <c r="AP706" s="82"/>
      <c r="AQ706" s="82"/>
      <c r="AR706" s="82"/>
      <c r="AS706" s="82"/>
      <c r="AT706" s="82"/>
      <c r="AU706" s="82"/>
      <c r="AV706" s="82"/>
      <c r="AW706" s="82"/>
      <c r="AX706" s="82"/>
      <c r="AY706" s="82"/>
      <c r="AZ706" s="82"/>
      <c r="BA706" s="82"/>
      <c r="BB706" s="82"/>
      <c r="BC706" s="82"/>
      <c r="BD706" s="82"/>
      <c r="BE706" s="82"/>
      <c r="BF706" s="82"/>
      <c r="BG706" s="82"/>
      <c r="BH706" s="82"/>
      <c r="BI706" s="82"/>
      <c r="BJ706" s="82"/>
    </row>
    <row r="707">
      <c r="AI707" s="82"/>
      <c r="AJ707" s="82"/>
      <c r="AK707" s="82"/>
      <c r="AL707" s="82"/>
      <c r="AM707" s="82"/>
      <c r="AN707" s="82"/>
      <c r="AO707" s="82"/>
      <c r="AP707" s="82"/>
      <c r="AQ707" s="82"/>
      <c r="AR707" s="82"/>
      <c r="AS707" s="82"/>
      <c r="AT707" s="82"/>
      <c r="AU707" s="82"/>
      <c r="AV707" s="82"/>
      <c r="AW707" s="82"/>
      <c r="AX707" s="82"/>
      <c r="AY707" s="82"/>
      <c r="AZ707" s="82"/>
      <c r="BA707" s="82"/>
      <c r="BB707" s="82"/>
      <c r="BC707" s="82"/>
      <c r="BD707" s="82"/>
      <c r="BE707" s="82"/>
      <c r="BF707" s="82"/>
      <c r="BG707" s="82"/>
      <c r="BH707" s="82"/>
      <c r="BI707" s="82"/>
      <c r="BJ707" s="82"/>
    </row>
    <row r="708">
      <c r="AI708" s="82"/>
      <c r="AJ708" s="82"/>
      <c r="AK708" s="82"/>
      <c r="AL708" s="82"/>
      <c r="AM708" s="82"/>
      <c r="AN708" s="82"/>
      <c r="AO708" s="82"/>
      <c r="AP708" s="82"/>
      <c r="AQ708" s="82"/>
      <c r="AR708" s="82"/>
      <c r="AS708" s="82"/>
      <c r="AT708" s="82"/>
      <c r="AU708" s="82"/>
      <c r="AV708" s="82"/>
      <c r="AW708" s="82"/>
      <c r="AX708" s="82"/>
      <c r="AY708" s="82"/>
      <c r="AZ708" s="82"/>
      <c r="BA708" s="82"/>
      <c r="BB708" s="82"/>
      <c r="BC708" s="82"/>
      <c r="BD708" s="82"/>
      <c r="BE708" s="82"/>
      <c r="BF708" s="82"/>
      <c r="BG708" s="82"/>
      <c r="BH708" s="82"/>
      <c r="BI708" s="82"/>
      <c r="BJ708" s="82"/>
    </row>
    <row r="709">
      <c r="AI709" s="82"/>
      <c r="AJ709" s="82"/>
      <c r="AK709" s="82"/>
      <c r="AL709" s="82"/>
      <c r="AM709" s="82"/>
      <c r="AN709" s="82"/>
      <c r="AO709" s="82"/>
      <c r="AP709" s="82"/>
      <c r="AQ709" s="82"/>
      <c r="AR709" s="82"/>
      <c r="AS709" s="82"/>
      <c r="AT709" s="82"/>
      <c r="AU709" s="82"/>
      <c r="AV709" s="82"/>
      <c r="AW709" s="82"/>
      <c r="AX709" s="82"/>
      <c r="AY709" s="82"/>
      <c r="AZ709" s="82"/>
      <c r="BA709" s="82"/>
      <c r="BB709" s="82"/>
      <c r="BC709" s="82"/>
      <c r="BD709" s="82"/>
      <c r="BE709" s="82"/>
      <c r="BF709" s="82"/>
      <c r="BG709" s="82"/>
      <c r="BH709" s="82"/>
      <c r="BI709" s="82"/>
      <c r="BJ709" s="82"/>
    </row>
    <row r="710">
      <c r="AI710" s="82"/>
      <c r="AJ710" s="82"/>
      <c r="AK710" s="82"/>
      <c r="AL710" s="82"/>
      <c r="AM710" s="82"/>
      <c r="AN710" s="82"/>
      <c r="AO710" s="82"/>
      <c r="AP710" s="82"/>
      <c r="AQ710" s="82"/>
      <c r="AR710" s="82"/>
      <c r="AS710" s="82"/>
      <c r="AT710" s="82"/>
      <c r="AU710" s="82"/>
      <c r="AV710" s="82"/>
      <c r="AW710" s="82"/>
      <c r="AX710" s="82"/>
      <c r="AY710" s="82"/>
      <c r="AZ710" s="82"/>
      <c r="BA710" s="82"/>
      <c r="BB710" s="82"/>
      <c r="BC710" s="82"/>
      <c r="BD710" s="82"/>
      <c r="BE710" s="82"/>
      <c r="BF710" s="82"/>
      <c r="BG710" s="82"/>
      <c r="BH710" s="82"/>
      <c r="BI710" s="82"/>
      <c r="BJ710" s="82"/>
    </row>
    <row r="711">
      <c r="AI711" s="82"/>
      <c r="AJ711" s="82"/>
      <c r="AK711" s="82"/>
      <c r="AL711" s="82"/>
      <c r="AM711" s="82"/>
      <c r="AN711" s="82"/>
      <c r="AO711" s="82"/>
      <c r="AP711" s="82"/>
      <c r="AQ711" s="82"/>
      <c r="AR711" s="82"/>
      <c r="AS711" s="82"/>
      <c r="AT711" s="82"/>
      <c r="AU711" s="82"/>
      <c r="AV711" s="82"/>
      <c r="AW711" s="82"/>
      <c r="AX711" s="82"/>
      <c r="AY711" s="82"/>
      <c r="AZ711" s="82"/>
      <c r="BA711" s="82"/>
      <c r="BB711" s="82"/>
      <c r="BC711" s="82"/>
      <c r="BD711" s="82"/>
      <c r="BE711" s="82"/>
      <c r="BF711" s="82"/>
      <c r="BG711" s="82"/>
      <c r="BH711" s="82"/>
      <c r="BI711" s="82"/>
      <c r="BJ711" s="82"/>
    </row>
    <row r="712">
      <c r="AI712" s="82"/>
      <c r="AJ712" s="82"/>
      <c r="AK712" s="82"/>
      <c r="AL712" s="82"/>
      <c r="AM712" s="82"/>
      <c r="AN712" s="82"/>
      <c r="AO712" s="82"/>
      <c r="AP712" s="82"/>
      <c r="AQ712" s="82"/>
      <c r="AR712" s="82"/>
      <c r="AS712" s="82"/>
      <c r="AT712" s="82"/>
      <c r="AU712" s="82"/>
      <c r="AV712" s="82"/>
      <c r="AW712" s="82"/>
      <c r="AX712" s="82"/>
      <c r="AY712" s="82"/>
      <c r="AZ712" s="82"/>
      <c r="BA712" s="82"/>
      <c r="BB712" s="82"/>
      <c r="BC712" s="82"/>
      <c r="BD712" s="82"/>
      <c r="BE712" s="82"/>
      <c r="BF712" s="82"/>
      <c r="BG712" s="82"/>
      <c r="BH712" s="82"/>
      <c r="BI712" s="82"/>
      <c r="BJ712" s="82"/>
    </row>
    <row r="713">
      <c r="AI713" s="82"/>
      <c r="AJ713" s="82"/>
      <c r="AK713" s="82"/>
      <c r="AL713" s="82"/>
      <c r="AM713" s="82"/>
      <c r="AN713" s="82"/>
      <c r="AO713" s="82"/>
      <c r="AP713" s="82"/>
      <c r="AQ713" s="82"/>
      <c r="AR713" s="82"/>
      <c r="AS713" s="82"/>
      <c r="AT713" s="82"/>
      <c r="AU713" s="82"/>
      <c r="AV713" s="82"/>
      <c r="AW713" s="82"/>
      <c r="AX713" s="82"/>
      <c r="AY713" s="82"/>
      <c r="AZ713" s="82"/>
      <c r="BA713" s="82"/>
      <c r="BB713" s="82"/>
      <c r="BC713" s="82"/>
      <c r="BD713" s="82"/>
      <c r="BE713" s="82"/>
      <c r="BF713" s="82"/>
      <c r="BG713" s="82"/>
      <c r="BH713" s="82"/>
      <c r="BI713" s="82"/>
      <c r="BJ713" s="82"/>
    </row>
    <row r="714">
      <c r="AI714" s="82"/>
      <c r="AJ714" s="82"/>
      <c r="AK714" s="82"/>
      <c r="AL714" s="82"/>
      <c r="AM714" s="82"/>
      <c r="AN714" s="82"/>
      <c r="AO714" s="82"/>
      <c r="AP714" s="82"/>
      <c r="AQ714" s="82"/>
      <c r="AR714" s="82"/>
      <c r="AS714" s="82"/>
      <c r="AT714" s="82"/>
      <c r="AU714" s="82"/>
      <c r="AV714" s="82"/>
      <c r="AW714" s="82"/>
      <c r="AX714" s="82"/>
      <c r="AY714" s="82"/>
      <c r="AZ714" s="82"/>
      <c r="BA714" s="82"/>
      <c r="BB714" s="82"/>
      <c r="BC714" s="82"/>
      <c r="BD714" s="82"/>
      <c r="BE714" s="82"/>
      <c r="BF714" s="82"/>
      <c r="BG714" s="82"/>
      <c r="BH714" s="82"/>
      <c r="BI714" s="82"/>
      <c r="BJ714" s="82"/>
    </row>
    <row r="715">
      <c r="AI715" s="82"/>
      <c r="AJ715" s="82"/>
      <c r="AK715" s="82"/>
      <c r="AL715" s="82"/>
      <c r="AM715" s="82"/>
      <c r="AN715" s="82"/>
      <c r="AO715" s="82"/>
      <c r="AP715" s="82"/>
      <c r="AQ715" s="82"/>
      <c r="AR715" s="82"/>
      <c r="AS715" s="82"/>
      <c r="AT715" s="82"/>
      <c r="AU715" s="82"/>
      <c r="AV715" s="82"/>
      <c r="AW715" s="82"/>
      <c r="AX715" s="82"/>
      <c r="AY715" s="82"/>
      <c r="AZ715" s="82"/>
      <c r="BA715" s="82"/>
      <c r="BB715" s="82"/>
      <c r="BC715" s="82"/>
      <c r="BD715" s="82"/>
      <c r="BE715" s="82"/>
      <c r="BF715" s="82"/>
      <c r="BG715" s="82"/>
      <c r="BH715" s="82"/>
      <c r="BI715" s="82"/>
      <c r="BJ715" s="82"/>
    </row>
    <row r="716">
      <c r="AI716" s="82"/>
      <c r="AJ716" s="82"/>
      <c r="AK716" s="82"/>
      <c r="AL716" s="82"/>
      <c r="AM716" s="82"/>
      <c r="AN716" s="82"/>
      <c r="AO716" s="82"/>
      <c r="AP716" s="82"/>
      <c r="AQ716" s="82"/>
      <c r="AR716" s="82"/>
      <c r="AS716" s="82"/>
      <c r="AT716" s="82"/>
      <c r="AU716" s="82"/>
      <c r="AV716" s="82"/>
      <c r="AW716" s="82"/>
      <c r="AX716" s="82"/>
      <c r="AY716" s="82"/>
      <c r="AZ716" s="82"/>
      <c r="BA716" s="82"/>
      <c r="BB716" s="82"/>
      <c r="BC716" s="82"/>
      <c r="BD716" s="82"/>
      <c r="BE716" s="82"/>
      <c r="BF716" s="82"/>
      <c r="BG716" s="82"/>
      <c r="BH716" s="82"/>
      <c r="BI716" s="82"/>
      <c r="BJ716" s="82"/>
    </row>
    <row r="717">
      <c r="AI717" s="82"/>
      <c r="AJ717" s="82"/>
      <c r="AK717" s="82"/>
      <c r="AL717" s="82"/>
      <c r="AM717" s="82"/>
      <c r="AN717" s="82"/>
      <c r="AO717" s="82"/>
      <c r="AP717" s="82"/>
      <c r="AQ717" s="82"/>
      <c r="AR717" s="82"/>
      <c r="AS717" s="82"/>
      <c r="AT717" s="82"/>
      <c r="AU717" s="82"/>
      <c r="AV717" s="82"/>
      <c r="AW717" s="82"/>
      <c r="AX717" s="82"/>
      <c r="AY717" s="82"/>
      <c r="AZ717" s="82"/>
      <c r="BA717" s="82"/>
      <c r="BB717" s="82"/>
      <c r="BC717" s="82"/>
      <c r="BD717" s="82"/>
      <c r="BE717" s="82"/>
      <c r="BF717" s="82"/>
      <c r="BG717" s="82"/>
      <c r="BH717" s="82"/>
      <c r="BI717" s="82"/>
      <c r="BJ717" s="82"/>
    </row>
    <row r="718">
      <c r="AI718" s="82"/>
      <c r="AJ718" s="82"/>
      <c r="AK718" s="82"/>
      <c r="AL718" s="82"/>
      <c r="AM718" s="82"/>
      <c r="AN718" s="82"/>
      <c r="AO718" s="82"/>
      <c r="AP718" s="82"/>
      <c r="AQ718" s="82"/>
      <c r="AR718" s="82"/>
      <c r="AS718" s="82"/>
      <c r="AT718" s="82"/>
      <c r="AU718" s="82"/>
      <c r="AV718" s="82"/>
      <c r="AW718" s="82"/>
      <c r="AX718" s="82"/>
      <c r="AY718" s="82"/>
      <c r="AZ718" s="82"/>
      <c r="BA718" s="82"/>
      <c r="BB718" s="82"/>
      <c r="BC718" s="82"/>
      <c r="BD718" s="82"/>
      <c r="BE718" s="82"/>
      <c r="BF718" s="82"/>
      <c r="BG718" s="82"/>
      <c r="BH718" s="82"/>
      <c r="BI718" s="82"/>
      <c r="BJ718" s="82"/>
    </row>
    <row r="719">
      <c r="AI719" s="82"/>
      <c r="AJ719" s="82"/>
      <c r="AK719" s="82"/>
      <c r="AL719" s="82"/>
      <c r="AM719" s="82"/>
      <c r="AN719" s="82"/>
      <c r="AO719" s="82"/>
      <c r="AP719" s="82"/>
      <c r="AQ719" s="82"/>
      <c r="AR719" s="82"/>
      <c r="AS719" s="82"/>
      <c r="AT719" s="82"/>
      <c r="AU719" s="82"/>
      <c r="AV719" s="82"/>
      <c r="AW719" s="82"/>
      <c r="AX719" s="82"/>
      <c r="AY719" s="82"/>
      <c r="AZ719" s="82"/>
      <c r="BA719" s="82"/>
      <c r="BB719" s="82"/>
      <c r="BC719" s="82"/>
      <c r="BD719" s="82"/>
      <c r="BE719" s="82"/>
      <c r="BF719" s="82"/>
      <c r="BG719" s="82"/>
      <c r="BH719" s="82"/>
      <c r="BI719" s="82"/>
      <c r="BJ719" s="82"/>
    </row>
    <row r="720">
      <c r="AI720" s="82"/>
      <c r="AJ720" s="82"/>
      <c r="AK720" s="82"/>
      <c r="AL720" s="82"/>
      <c r="AM720" s="82"/>
      <c r="AN720" s="82"/>
      <c r="AO720" s="82"/>
      <c r="AP720" s="82"/>
      <c r="AQ720" s="82"/>
      <c r="AR720" s="82"/>
      <c r="AS720" s="82"/>
      <c r="AT720" s="82"/>
      <c r="AU720" s="82"/>
      <c r="AV720" s="82"/>
      <c r="AW720" s="82"/>
      <c r="AX720" s="82"/>
      <c r="AY720" s="82"/>
      <c r="AZ720" s="82"/>
      <c r="BA720" s="82"/>
      <c r="BB720" s="82"/>
      <c r="BC720" s="82"/>
      <c r="BD720" s="82"/>
      <c r="BE720" s="82"/>
      <c r="BF720" s="82"/>
      <c r="BG720" s="82"/>
      <c r="BH720" s="82"/>
      <c r="BI720" s="82"/>
      <c r="BJ720" s="82"/>
    </row>
    <row r="721">
      <c r="AI721" s="82"/>
      <c r="AJ721" s="82"/>
      <c r="AK721" s="82"/>
      <c r="AL721" s="82"/>
      <c r="AM721" s="82"/>
      <c r="AN721" s="82"/>
      <c r="AO721" s="82"/>
      <c r="AP721" s="82"/>
      <c r="AQ721" s="82"/>
      <c r="AR721" s="82"/>
      <c r="AS721" s="82"/>
      <c r="AT721" s="82"/>
      <c r="AU721" s="82"/>
      <c r="AV721" s="82"/>
      <c r="AW721" s="82"/>
      <c r="AX721" s="82"/>
      <c r="AY721" s="82"/>
      <c r="AZ721" s="82"/>
      <c r="BA721" s="82"/>
      <c r="BB721" s="82"/>
      <c r="BC721" s="82"/>
      <c r="BD721" s="82"/>
      <c r="BE721" s="82"/>
      <c r="BF721" s="82"/>
      <c r="BG721" s="82"/>
      <c r="BH721" s="82"/>
      <c r="BI721" s="82"/>
      <c r="BJ721" s="82"/>
    </row>
    <row r="722">
      <c r="AI722" s="82"/>
      <c r="AJ722" s="82"/>
      <c r="AK722" s="82"/>
      <c r="AL722" s="82"/>
      <c r="AM722" s="82"/>
      <c r="AN722" s="82"/>
      <c r="AO722" s="82"/>
      <c r="AP722" s="82"/>
      <c r="AQ722" s="82"/>
      <c r="AR722" s="82"/>
      <c r="AS722" s="82"/>
      <c r="AT722" s="82"/>
      <c r="AU722" s="82"/>
      <c r="AV722" s="82"/>
      <c r="AW722" s="82"/>
      <c r="AX722" s="82"/>
      <c r="AY722" s="82"/>
      <c r="AZ722" s="82"/>
      <c r="BA722" s="82"/>
      <c r="BB722" s="82"/>
      <c r="BC722" s="82"/>
      <c r="BD722" s="82"/>
      <c r="BE722" s="82"/>
      <c r="BF722" s="82"/>
      <c r="BG722" s="82"/>
      <c r="BH722" s="82"/>
      <c r="BI722" s="82"/>
      <c r="BJ722" s="82"/>
    </row>
    <row r="723">
      <c r="AI723" s="82"/>
      <c r="AJ723" s="82"/>
      <c r="AK723" s="82"/>
      <c r="AL723" s="82"/>
      <c r="AM723" s="82"/>
      <c r="AN723" s="82"/>
      <c r="AO723" s="82"/>
      <c r="AP723" s="82"/>
      <c r="AQ723" s="82"/>
      <c r="AR723" s="82"/>
      <c r="AS723" s="82"/>
      <c r="AT723" s="82"/>
      <c r="AU723" s="82"/>
      <c r="AV723" s="82"/>
      <c r="AW723" s="82"/>
      <c r="AX723" s="82"/>
      <c r="AY723" s="82"/>
      <c r="AZ723" s="82"/>
      <c r="BA723" s="82"/>
      <c r="BB723" s="82"/>
      <c r="BC723" s="82"/>
      <c r="BD723" s="82"/>
      <c r="BE723" s="82"/>
      <c r="BF723" s="82"/>
      <c r="BG723" s="82"/>
      <c r="BH723" s="82"/>
      <c r="BI723" s="82"/>
      <c r="BJ723" s="82"/>
    </row>
    <row r="724">
      <c r="AI724" s="82"/>
      <c r="AJ724" s="82"/>
      <c r="AK724" s="82"/>
      <c r="AL724" s="82"/>
      <c r="AM724" s="82"/>
      <c r="AN724" s="82"/>
      <c r="AO724" s="82"/>
      <c r="AP724" s="82"/>
      <c r="AQ724" s="82"/>
      <c r="AR724" s="82"/>
      <c r="AS724" s="82"/>
      <c r="AT724" s="82"/>
      <c r="AU724" s="82"/>
      <c r="AV724" s="82"/>
      <c r="AW724" s="82"/>
      <c r="AX724" s="82"/>
      <c r="AY724" s="82"/>
      <c r="AZ724" s="82"/>
      <c r="BA724" s="82"/>
      <c r="BB724" s="82"/>
      <c r="BC724" s="82"/>
      <c r="BD724" s="82"/>
      <c r="BE724" s="82"/>
      <c r="BF724" s="82"/>
      <c r="BG724" s="82"/>
      <c r="BH724" s="82"/>
      <c r="BI724" s="82"/>
      <c r="BJ724" s="82"/>
    </row>
    <row r="725">
      <c r="AI725" s="82"/>
      <c r="AJ725" s="82"/>
      <c r="AK725" s="82"/>
      <c r="AL725" s="82"/>
      <c r="AM725" s="82"/>
      <c r="AN725" s="82"/>
      <c r="AO725" s="82"/>
      <c r="AP725" s="82"/>
      <c r="AQ725" s="82"/>
      <c r="AR725" s="82"/>
      <c r="AS725" s="82"/>
      <c r="AT725" s="82"/>
      <c r="AU725" s="82"/>
      <c r="AV725" s="82"/>
      <c r="AW725" s="82"/>
      <c r="AX725" s="82"/>
      <c r="AY725" s="82"/>
      <c r="AZ725" s="82"/>
      <c r="BA725" s="82"/>
      <c r="BB725" s="82"/>
      <c r="BC725" s="82"/>
      <c r="BD725" s="82"/>
      <c r="BE725" s="82"/>
      <c r="BF725" s="82"/>
      <c r="BG725" s="82"/>
      <c r="BH725" s="82"/>
      <c r="BI725" s="82"/>
      <c r="BJ725" s="82"/>
    </row>
    <row r="726">
      <c r="AI726" s="82"/>
      <c r="AJ726" s="82"/>
      <c r="AK726" s="82"/>
      <c r="AL726" s="82"/>
      <c r="AM726" s="82"/>
      <c r="AN726" s="82"/>
      <c r="AO726" s="82"/>
      <c r="AP726" s="82"/>
      <c r="AQ726" s="82"/>
      <c r="AR726" s="82"/>
      <c r="AS726" s="82"/>
      <c r="AT726" s="82"/>
      <c r="AU726" s="82"/>
      <c r="AV726" s="82"/>
      <c r="AW726" s="82"/>
      <c r="AX726" s="82"/>
      <c r="AY726" s="82"/>
      <c r="AZ726" s="82"/>
      <c r="BA726" s="82"/>
      <c r="BB726" s="82"/>
      <c r="BC726" s="82"/>
      <c r="BD726" s="82"/>
      <c r="BE726" s="82"/>
      <c r="BF726" s="82"/>
      <c r="BG726" s="82"/>
      <c r="BH726" s="82"/>
      <c r="BI726" s="82"/>
      <c r="BJ726" s="82"/>
    </row>
    <row r="727">
      <c r="AI727" s="82"/>
      <c r="AJ727" s="82"/>
      <c r="AK727" s="82"/>
      <c r="AL727" s="82"/>
      <c r="AM727" s="82"/>
      <c r="AN727" s="82"/>
      <c r="AO727" s="82"/>
      <c r="AP727" s="82"/>
      <c r="AQ727" s="82"/>
      <c r="AR727" s="82"/>
      <c r="AS727" s="82"/>
      <c r="AT727" s="82"/>
      <c r="AU727" s="82"/>
      <c r="AV727" s="82"/>
      <c r="AW727" s="82"/>
      <c r="AX727" s="82"/>
      <c r="AY727" s="82"/>
      <c r="AZ727" s="82"/>
      <c r="BA727" s="82"/>
      <c r="BB727" s="82"/>
      <c r="BC727" s="82"/>
      <c r="BD727" s="82"/>
      <c r="BE727" s="82"/>
      <c r="BF727" s="82"/>
      <c r="BG727" s="82"/>
      <c r="BH727" s="82"/>
      <c r="BI727" s="82"/>
      <c r="BJ727" s="82"/>
    </row>
    <row r="728">
      <c r="AI728" s="82"/>
      <c r="AJ728" s="82"/>
      <c r="AK728" s="82"/>
      <c r="AL728" s="82"/>
      <c r="AM728" s="82"/>
      <c r="AN728" s="82"/>
      <c r="AO728" s="82"/>
      <c r="AP728" s="82"/>
      <c r="AQ728" s="82"/>
      <c r="AR728" s="82"/>
      <c r="AS728" s="82"/>
      <c r="AT728" s="82"/>
      <c r="AU728" s="82"/>
      <c r="AV728" s="82"/>
      <c r="AW728" s="82"/>
      <c r="AX728" s="82"/>
      <c r="AY728" s="82"/>
      <c r="AZ728" s="82"/>
      <c r="BA728" s="82"/>
      <c r="BB728" s="82"/>
      <c r="BC728" s="82"/>
      <c r="BD728" s="82"/>
      <c r="BE728" s="82"/>
      <c r="BF728" s="82"/>
      <c r="BG728" s="82"/>
      <c r="BH728" s="82"/>
      <c r="BI728" s="82"/>
      <c r="BJ728" s="82"/>
    </row>
    <row r="729">
      <c r="AI729" s="82"/>
      <c r="AJ729" s="82"/>
      <c r="AK729" s="82"/>
      <c r="AL729" s="82"/>
      <c r="AM729" s="82"/>
      <c r="AN729" s="82"/>
      <c r="AO729" s="82"/>
      <c r="AP729" s="82"/>
      <c r="AQ729" s="82"/>
      <c r="AR729" s="82"/>
      <c r="AS729" s="82"/>
      <c r="AT729" s="82"/>
      <c r="AU729" s="82"/>
      <c r="AV729" s="82"/>
      <c r="AW729" s="82"/>
      <c r="AX729" s="82"/>
      <c r="AY729" s="82"/>
      <c r="AZ729" s="82"/>
      <c r="BA729" s="82"/>
      <c r="BB729" s="82"/>
      <c r="BC729" s="82"/>
      <c r="BD729" s="82"/>
      <c r="BE729" s="82"/>
      <c r="BF729" s="82"/>
      <c r="BG729" s="82"/>
      <c r="BH729" s="82"/>
      <c r="BI729" s="82"/>
      <c r="BJ729" s="82"/>
    </row>
    <row r="730">
      <c r="AI730" s="82"/>
      <c r="AJ730" s="82"/>
      <c r="AK730" s="82"/>
      <c r="AL730" s="82"/>
      <c r="AM730" s="82"/>
      <c r="AN730" s="82"/>
      <c r="AO730" s="82"/>
      <c r="AP730" s="82"/>
      <c r="AQ730" s="82"/>
      <c r="AR730" s="82"/>
      <c r="AS730" s="82"/>
      <c r="AT730" s="82"/>
      <c r="AU730" s="82"/>
      <c r="AV730" s="82"/>
      <c r="AW730" s="82"/>
      <c r="AX730" s="82"/>
      <c r="AY730" s="82"/>
      <c r="AZ730" s="82"/>
      <c r="BA730" s="82"/>
      <c r="BB730" s="82"/>
      <c r="BC730" s="82"/>
      <c r="BD730" s="82"/>
      <c r="BE730" s="82"/>
      <c r="BF730" s="82"/>
      <c r="BG730" s="82"/>
      <c r="BH730" s="82"/>
      <c r="BI730" s="82"/>
      <c r="BJ730" s="82"/>
    </row>
    <row r="731">
      <c r="AI731" s="82"/>
      <c r="AJ731" s="82"/>
      <c r="AK731" s="82"/>
      <c r="AL731" s="82"/>
      <c r="AM731" s="82"/>
      <c r="AN731" s="82"/>
      <c r="AO731" s="82"/>
      <c r="AP731" s="82"/>
      <c r="AQ731" s="82"/>
      <c r="AR731" s="82"/>
      <c r="AS731" s="82"/>
      <c r="AT731" s="82"/>
      <c r="AU731" s="82"/>
      <c r="AV731" s="82"/>
      <c r="AW731" s="82"/>
      <c r="AX731" s="82"/>
      <c r="AY731" s="82"/>
      <c r="AZ731" s="82"/>
      <c r="BA731" s="82"/>
      <c r="BB731" s="82"/>
      <c r="BC731" s="82"/>
      <c r="BD731" s="82"/>
      <c r="BE731" s="82"/>
      <c r="BF731" s="82"/>
      <c r="BG731" s="82"/>
      <c r="BH731" s="82"/>
      <c r="BI731" s="82"/>
      <c r="BJ731" s="82"/>
    </row>
    <row r="732">
      <c r="AI732" s="82"/>
      <c r="AJ732" s="82"/>
      <c r="AK732" s="82"/>
      <c r="AL732" s="82"/>
      <c r="AM732" s="82"/>
      <c r="AN732" s="82"/>
      <c r="AO732" s="82"/>
      <c r="AP732" s="82"/>
      <c r="AQ732" s="82"/>
      <c r="AR732" s="82"/>
      <c r="AS732" s="82"/>
      <c r="AT732" s="82"/>
      <c r="AU732" s="82"/>
      <c r="AV732" s="82"/>
      <c r="AW732" s="82"/>
      <c r="AX732" s="82"/>
      <c r="AY732" s="82"/>
      <c r="AZ732" s="82"/>
      <c r="BA732" s="82"/>
      <c r="BB732" s="82"/>
      <c r="BC732" s="82"/>
      <c r="BD732" s="82"/>
      <c r="BE732" s="82"/>
      <c r="BF732" s="82"/>
      <c r="BG732" s="82"/>
      <c r="BH732" s="82"/>
      <c r="BI732" s="82"/>
      <c r="BJ732" s="82"/>
    </row>
    <row r="733">
      <c r="AI733" s="82"/>
      <c r="AJ733" s="82"/>
      <c r="AK733" s="82"/>
      <c r="AL733" s="82"/>
      <c r="AM733" s="82"/>
      <c r="AN733" s="82"/>
      <c r="AO733" s="82"/>
      <c r="AP733" s="82"/>
      <c r="AQ733" s="82"/>
      <c r="AR733" s="82"/>
      <c r="AS733" s="82"/>
      <c r="AT733" s="82"/>
      <c r="AU733" s="82"/>
      <c r="AV733" s="82"/>
      <c r="AW733" s="82"/>
      <c r="AX733" s="82"/>
      <c r="AY733" s="82"/>
      <c r="AZ733" s="82"/>
      <c r="BA733" s="82"/>
      <c r="BB733" s="82"/>
      <c r="BC733" s="82"/>
      <c r="BD733" s="82"/>
      <c r="BE733" s="82"/>
      <c r="BF733" s="82"/>
      <c r="BG733" s="82"/>
      <c r="BH733" s="82"/>
      <c r="BI733" s="82"/>
      <c r="BJ733" s="82"/>
    </row>
    <row r="734">
      <c r="AI734" s="82"/>
      <c r="AJ734" s="82"/>
      <c r="AK734" s="82"/>
      <c r="AL734" s="82"/>
      <c r="AM734" s="82"/>
      <c r="AN734" s="82"/>
      <c r="AO734" s="82"/>
      <c r="AP734" s="82"/>
      <c r="AQ734" s="82"/>
      <c r="AR734" s="82"/>
      <c r="AS734" s="82"/>
      <c r="AT734" s="82"/>
      <c r="AU734" s="82"/>
      <c r="AV734" s="82"/>
      <c r="AW734" s="82"/>
      <c r="AX734" s="82"/>
      <c r="AY734" s="82"/>
      <c r="AZ734" s="82"/>
      <c r="BA734" s="82"/>
      <c r="BB734" s="82"/>
      <c r="BC734" s="82"/>
      <c r="BD734" s="82"/>
      <c r="BE734" s="82"/>
      <c r="BF734" s="82"/>
      <c r="BG734" s="82"/>
      <c r="BH734" s="82"/>
      <c r="BI734" s="82"/>
      <c r="BJ734" s="82"/>
    </row>
    <row r="735">
      <c r="AI735" s="82"/>
      <c r="AJ735" s="82"/>
      <c r="AK735" s="82"/>
      <c r="AL735" s="82"/>
      <c r="AM735" s="82"/>
      <c r="AN735" s="82"/>
      <c r="AO735" s="82"/>
      <c r="AP735" s="82"/>
      <c r="AQ735" s="82"/>
      <c r="AR735" s="82"/>
      <c r="AS735" s="82"/>
      <c r="AT735" s="82"/>
      <c r="AU735" s="82"/>
      <c r="AV735" s="82"/>
      <c r="AW735" s="82"/>
      <c r="AX735" s="82"/>
      <c r="AY735" s="82"/>
      <c r="AZ735" s="82"/>
      <c r="BA735" s="82"/>
      <c r="BB735" s="82"/>
      <c r="BC735" s="82"/>
      <c r="BD735" s="82"/>
      <c r="BE735" s="82"/>
      <c r="BF735" s="82"/>
      <c r="BG735" s="82"/>
      <c r="BH735" s="82"/>
      <c r="BI735" s="82"/>
      <c r="BJ735" s="82"/>
    </row>
    <row r="736">
      <c r="AI736" s="82"/>
      <c r="AJ736" s="82"/>
      <c r="AK736" s="82"/>
      <c r="AL736" s="82"/>
      <c r="AM736" s="82"/>
      <c r="AN736" s="82"/>
      <c r="AO736" s="82"/>
      <c r="AP736" s="82"/>
      <c r="AQ736" s="82"/>
      <c r="AR736" s="82"/>
      <c r="AS736" s="82"/>
      <c r="AT736" s="82"/>
      <c r="AU736" s="82"/>
      <c r="AV736" s="82"/>
      <c r="AW736" s="82"/>
      <c r="AX736" s="82"/>
      <c r="AY736" s="82"/>
      <c r="AZ736" s="82"/>
      <c r="BA736" s="82"/>
      <c r="BB736" s="82"/>
      <c r="BC736" s="82"/>
      <c r="BD736" s="82"/>
      <c r="BE736" s="82"/>
      <c r="BF736" s="82"/>
      <c r="BG736" s="82"/>
      <c r="BH736" s="82"/>
      <c r="BI736" s="82"/>
      <c r="BJ736" s="82"/>
    </row>
    <row r="737">
      <c r="AI737" s="82"/>
      <c r="AJ737" s="82"/>
      <c r="AK737" s="82"/>
      <c r="AL737" s="82"/>
      <c r="AM737" s="82"/>
      <c r="AN737" s="82"/>
      <c r="AO737" s="82"/>
      <c r="AP737" s="82"/>
      <c r="AQ737" s="82"/>
      <c r="AR737" s="82"/>
      <c r="AS737" s="82"/>
      <c r="AT737" s="82"/>
      <c r="AU737" s="82"/>
      <c r="AV737" s="82"/>
      <c r="AW737" s="82"/>
      <c r="AX737" s="82"/>
      <c r="AY737" s="82"/>
      <c r="AZ737" s="82"/>
      <c r="BA737" s="82"/>
      <c r="BB737" s="82"/>
      <c r="BC737" s="82"/>
      <c r="BD737" s="82"/>
      <c r="BE737" s="82"/>
      <c r="BF737" s="82"/>
      <c r="BG737" s="82"/>
      <c r="BH737" s="82"/>
      <c r="BI737" s="82"/>
      <c r="BJ737" s="82"/>
    </row>
    <row r="738">
      <c r="AI738" s="82"/>
      <c r="AJ738" s="82"/>
      <c r="AK738" s="82"/>
      <c r="AL738" s="82"/>
      <c r="AM738" s="82"/>
      <c r="AN738" s="82"/>
      <c r="AO738" s="82"/>
      <c r="AP738" s="82"/>
      <c r="AQ738" s="82"/>
      <c r="AR738" s="82"/>
      <c r="AS738" s="82"/>
      <c r="AT738" s="82"/>
      <c r="AU738" s="82"/>
      <c r="AV738" s="82"/>
      <c r="AW738" s="82"/>
      <c r="AX738" s="82"/>
      <c r="AY738" s="82"/>
      <c r="AZ738" s="82"/>
      <c r="BA738" s="82"/>
      <c r="BB738" s="82"/>
      <c r="BC738" s="82"/>
      <c r="BD738" s="82"/>
      <c r="BE738" s="82"/>
      <c r="BF738" s="82"/>
      <c r="BG738" s="82"/>
      <c r="BH738" s="82"/>
      <c r="BI738" s="82"/>
      <c r="BJ738" s="82"/>
    </row>
    <row r="739">
      <c r="AI739" s="82"/>
      <c r="AJ739" s="82"/>
      <c r="AK739" s="82"/>
      <c r="AL739" s="82"/>
      <c r="AM739" s="82"/>
      <c r="AN739" s="82"/>
      <c r="AO739" s="82"/>
      <c r="AP739" s="82"/>
      <c r="AQ739" s="82"/>
      <c r="AR739" s="82"/>
      <c r="AS739" s="82"/>
      <c r="AT739" s="82"/>
      <c r="AU739" s="82"/>
      <c r="AV739" s="82"/>
      <c r="AW739" s="82"/>
      <c r="AX739" s="82"/>
      <c r="AY739" s="82"/>
      <c r="AZ739" s="82"/>
      <c r="BA739" s="82"/>
      <c r="BB739" s="82"/>
      <c r="BC739" s="82"/>
      <c r="BD739" s="82"/>
      <c r="BE739" s="82"/>
      <c r="BF739" s="82"/>
      <c r="BG739" s="82"/>
      <c r="BH739" s="82"/>
      <c r="BI739" s="82"/>
      <c r="BJ739" s="82"/>
    </row>
    <row r="740">
      <c r="AI740" s="82"/>
      <c r="AJ740" s="82"/>
      <c r="AK740" s="82"/>
      <c r="AL740" s="82"/>
      <c r="AM740" s="82"/>
      <c r="AN740" s="82"/>
      <c r="AO740" s="82"/>
      <c r="AP740" s="82"/>
      <c r="AQ740" s="82"/>
      <c r="AR740" s="82"/>
      <c r="AS740" s="82"/>
      <c r="AT740" s="82"/>
      <c r="AU740" s="82"/>
      <c r="AV740" s="82"/>
      <c r="AW740" s="82"/>
      <c r="AX740" s="82"/>
      <c r="AY740" s="82"/>
      <c r="AZ740" s="82"/>
      <c r="BA740" s="82"/>
      <c r="BB740" s="82"/>
      <c r="BC740" s="82"/>
      <c r="BD740" s="82"/>
      <c r="BE740" s="82"/>
      <c r="BF740" s="82"/>
      <c r="BG740" s="82"/>
      <c r="BH740" s="82"/>
      <c r="BI740" s="82"/>
      <c r="BJ740" s="82"/>
    </row>
    <row r="741">
      <c r="AI741" s="82"/>
      <c r="AJ741" s="82"/>
      <c r="AK741" s="82"/>
      <c r="AL741" s="82"/>
      <c r="AM741" s="82"/>
      <c r="AN741" s="82"/>
      <c r="AO741" s="82"/>
      <c r="AP741" s="82"/>
      <c r="AQ741" s="82"/>
      <c r="AR741" s="82"/>
      <c r="AS741" s="82"/>
      <c r="AT741" s="82"/>
      <c r="AU741" s="82"/>
      <c r="AV741" s="82"/>
      <c r="AW741" s="82"/>
      <c r="AX741" s="82"/>
      <c r="AY741" s="82"/>
      <c r="AZ741" s="82"/>
      <c r="BA741" s="82"/>
      <c r="BB741" s="82"/>
      <c r="BC741" s="82"/>
      <c r="BD741" s="82"/>
      <c r="BE741" s="82"/>
      <c r="BF741" s="82"/>
      <c r="BG741" s="82"/>
      <c r="BH741" s="82"/>
      <c r="BI741" s="82"/>
      <c r="BJ741" s="82"/>
    </row>
    <row r="742">
      <c r="AI742" s="82"/>
      <c r="AJ742" s="82"/>
      <c r="AK742" s="82"/>
      <c r="AL742" s="82"/>
      <c r="AM742" s="82"/>
      <c r="AN742" s="82"/>
      <c r="AO742" s="82"/>
      <c r="AP742" s="82"/>
      <c r="AQ742" s="82"/>
      <c r="AR742" s="82"/>
      <c r="AS742" s="82"/>
      <c r="AT742" s="82"/>
      <c r="AU742" s="82"/>
      <c r="AV742" s="82"/>
      <c r="AW742" s="82"/>
      <c r="AX742" s="82"/>
      <c r="AY742" s="82"/>
      <c r="AZ742" s="82"/>
      <c r="BA742" s="82"/>
      <c r="BB742" s="82"/>
      <c r="BC742" s="82"/>
      <c r="BD742" s="82"/>
      <c r="BE742" s="82"/>
      <c r="BF742" s="82"/>
      <c r="BG742" s="82"/>
      <c r="BH742" s="82"/>
      <c r="BI742" s="82"/>
      <c r="BJ742" s="82"/>
    </row>
    <row r="743">
      <c r="AI743" s="82"/>
      <c r="AJ743" s="82"/>
      <c r="AK743" s="82"/>
      <c r="AL743" s="82"/>
      <c r="AM743" s="82"/>
      <c r="AN743" s="82"/>
      <c r="AO743" s="82"/>
      <c r="AP743" s="82"/>
      <c r="AQ743" s="82"/>
      <c r="AR743" s="82"/>
      <c r="AS743" s="82"/>
      <c r="AT743" s="82"/>
      <c r="AU743" s="82"/>
      <c r="AV743" s="82"/>
      <c r="AW743" s="82"/>
      <c r="AX743" s="82"/>
      <c r="AY743" s="82"/>
      <c r="AZ743" s="82"/>
      <c r="BA743" s="82"/>
      <c r="BB743" s="82"/>
      <c r="BC743" s="82"/>
      <c r="BD743" s="82"/>
      <c r="BE743" s="82"/>
      <c r="BF743" s="82"/>
      <c r="BG743" s="82"/>
      <c r="BH743" s="82"/>
      <c r="BI743" s="82"/>
      <c r="BJ743" s="82"/>
    </row>
    <row r="744">
      <c r="AI744" s="82"/>
      <c r="AJ744" s="82"/>
      <c r="AK744" s="82"/>
      <c r="AL744" s="82"/>
      <c r="AM744" s="82"/>
      <c r="AN744" s="82"/>
      <c r="AO744" s="82"/>
      <c r="AP744" s="82"/>
      <c r="AQ744" s="82"/>
      <c r="AR744" s="82"/>
      <c r="AS744" s="82"/>
      <c r="AT744" s="82"/>
      <c r="AU744" s="82"/>
      <c r="AV744" s="82"/>
      <c r="AW744" s="82"/>
      <c r="AX744" s="82"/>
      <c r="AY744" s="82"/>
      <c r="AZ744" s="82"/>
      <c r="BA744" s="82"/>
      <c r="BB744" s="82"/>
      <c r="BC744" s="82"/>
      <c r="BD744" s="82"/>
      <c r="BE744" s="82"/>
      <c r="BF744" s="82"/>
      <c r="BG744" s="82"/>
      <c r="BH744" s="82"/>
      <c r="BI744" s="82"/>
      <c r="BJ744" s="82"/>
    </row>
    <row r="745">
      <c r="AI745" s="82"/>
      <c r="AJ745" s="82"/>
      <c r="AK745" s="82"/>
      <c r="AL745" s="82"/>
      <c r="AM745" s="82"/>
      <c r="AN745" s="82"/>
      <c r="AO745" s="82"/>
      <c r="AP745" s="82"/>
      <c r="AQ745" s="82"/>
      <c r="AR745" s="82"/>
      <c r="AS745" s="82"/>
      <c r="AT745" s="82"/>
      <c r="AU745" s="82"/>
      <c r="AV745" s="82"/>
      <c r="AW745" s="82"/>
      <c r="AX745" s="82"/>
      <c r="AY745" s="82"/>
      <c r="AZ745" s="82"/>
      <c r="BA745" s="82"/>
      <c r="BB745" s="82"/>
      <c r="BC745" s="82"/>
      <c r="BD745" s="82"/>
      <c r="BE745" s="82"/>
      <c r="BF745" s="82"/>
      <c r="BG745" s="82"/>
      <c r="BH745" s="82"/>
      <c r="BI745" s="82"/>
      <c r="BJ745" s="82"/>
    </row>
    <row r="746">
      <c r="AI746" s="82"/>
      <c r="AJ746" s="82"/>
      <c r="AK746" s="82"/>
      <c r="AL746" s="82"/>
      <c r="AM746" s="82"/>
      <c r="AN746" s="82"/>
      <c r="AO746" s="82"/>
      <c r="AP746" s="82"/>
      <c r="AQ746" s="82"/>
      <c r="AR746" s="82"/>
      <c r="AS746" s="82"/>
      <c r="AT746" s="82"/>
      <c r="AU746" s="82"/>
      <c r="AV746" s="82"/>
      <c r="AW746" s="82"/>
      <c r="AX746" s="82"/>
      <c r="AY746" s="82"/>
      <c r="AZ746" s="82"/>
      <c r="BA746" s="82"/>
      <c r="BB746" s="82"/>
      <c r="BC746" s="82"/>
      <c r="BD746" s="82"/>
      <c r="BE746" s="82"/>
      <c r="BF746" s="82"/>
      <c r="BG746" s="82"/>
      <c r="BH746" s="82"/>
      <c r="BI746" s="82"/>
      <c r="BJ746" s="82"/>
    </row>
    <row r="747">
      <c r="AI747" s="82"/>
      <c r="AJ747" s="82"/>
      <c r="AK747" s="82"/>
      <c r="AL747" s="82"/>
      <c r="AM747" s="82"/>
      <c r="AN747" s="82"/>
      <c r="AO747" s="82"/>
      <c r="AP747" s="82"/>
      <c r="AQ747" s="82"/>
      <c r="AR747" s="82"/>
      <c r="AS747" s="82"/>
      <c r="AT747" s="82"/>
      <c r="AU747" s="82"/>
      <c r="AV747" s="82"/>
      <c r="AW747" s="82"/>
      <c r="AX747" s="82"/>
      <c r="AY747" s="82"/>
      <c r="AZ747" s="82"/>
      <c r="BA747" s="82"/>
      <c r="BB747" s="82"/>
      <c r="BC747" s="82"/>
      <c r="BD747" s="82"/>
      <c r="BE747" s="82"/>
      <c r="BF747" s="82"/>
      <c r="BG747" s="82"/>
      <c r="BH747" s="82"/>
      <c r="BI747" s="82"/>
      <c r="BJ747" s="82"/>
    </row>
    <row r="748">
      <c r="AI748" s="82"/>
      <c r="AJ748" s="82"/>
      <c r="AK748" s="82"/>
      <c r="AL748" s="82"/>
      <c r="AM748" s="82"/>
      <c r="AN748" s="82"/>
      <c r="AO748" s="82"/>
      <c r="AP748" s="82"/>
      <c r="AQ748" s="82"/>
      <c r="AR748" s="82"/>
      <c r="AS748" s="82"/>
      <c r="AT748" s="82"/>
      <c r="AU748" s="82"/>
      <c r="AV748" s="82"/>
      <c r="AW748" s="82"/>
      <c r="AX748" s="82"/>
      <c r="AY748" s="82"/>
      <c r="AZ748" s="82"/>
      <c r="BA748" s="82"/>
      <c r="BB748" s="82"/>
      <c r="BC748" s="82"/>
      <c r="BD748" s="82"/>
      <c r="BE748" s="82"/>
      <c r="BF748" s="82"/>
      <c r="BG748" s="82"/>
      <c r="BH748" s="82"/>
      <c r="BI748" s="82"/>
      <c r="BJ748" s="82"/>
    </row>
    <row r="749">
      <c r="AI749" s="82"/>
      <c r="AJ749" s="82"/>
      <c r="AK749" s="82"/>
      <c r="AL749" s="82"/>
      <c r="AM749" s="82"/>
      <c r="AN749" s="82"/>
      <c r="AO749" s="82"/>
      <c r="AP749" s="82"/>
      <c r="AQ749" s="82"/>
      <c r="AR749" s="82"/>
      <c r="AS749" s="82"/>
      <c r="AT749" s="82"/>
      <c r="AU749" s="82"/>
      <c r="AV749" s="82"/>
      <c r="AW749" s="82"/>
      <c r="AX749" s="82"/>
      <c r="AY749" s="82"/>
      <c r="AZ749" s="82"/>
      <c r="BA749" s="82"/>
      <c r="BB749" s="82"/>
      <c r="BC749" s="82"/>
      <c r="BD749" s="82"/>
      <c r="BE749" s="82"/>
      <c r="BF749" s="82"/>
      <c r="BG749" s="82"/>
      <c r="BH749" s="82"/>
      <c r="BI749" s="82"/>
      <c r="BJ749" s="82"/>
    </row>
    <row r="750">
      <c r="AI750" s="82"/>
      <c r="AJ750" s="82"/>
      <c r="AK750" s="82"/>
      <c r="AL750" s="82"/>
      <c r="AM750" s="82"/>
      <c r="AN750" s="82"/>
      <c r="AO750" s="82"/>
      <c r="AP750" s="82"/>
      <c r="AQ750" s="82"/>
      <c r="AR750" s="82"/>
      <c r="AS750" s="82"/>
      <c r="AT750" s="82"/>
      <c r="AU750" s="82"/>
      <c r="AV750" s="82"/>
      <c r="AW750" s="82"/>
      <c r="AX750" s="82"/>
      <c r="AY750" s="82"/>
      <c r="AZ750" s="82"/>
      <c r="BA750" s="82"/>
      <c r="BB750" s="82"/>
      <c r="BC750" s="82"/>
      <c r="BD750" s="82"/>
      <c r="BE750" s="82"/>
      <c r="BF750" s="82"/>
      <c r="BG750" s="82"/>
      <c r="BH750" s="82"/>
      <c r="BI750" s="82"/>
      <c r="BJ750" s="82"/>
    </row>
    <row r="751">
      <c r="AI751" s="82"/>
      <c r="AJ751" s="82"/>
      <c r="AK751" s="82"/>
      <c r="AL751" s="82"/>
      <c r="AM751" s="82"/>
      <c r="AN751" s="82"/>
      <c r="AO751" s="82"/>
      <c r="AP751" s="82"/>
      <c r="AQ751" s="82"/>
      <c r="AR751" s="82"/>
      <c r="AS751" s="82"/>
      <c r="AT751" s="82"/>
      <c r="AU751" s="82"/>
      <c r="AV751" s="82"/>
      <c r="AW751" s="82"/>
      <c r="AX751" s="82"/>
      <c r="AY751" s="82"/>
      <c r="AZ751" s="82"/>
      <c r="BA751" s="82"/>
      <c r="BB751" s="82"/>
      <c r="BC751" s="82"/>
      <c r="BD751" s="82"/>
      <c r="BE751" s="82"/>
      <c r="BF751" s="82"/>
      <c r="BG751" s="82"/>
      <c r="BH751" s="82"/>
      <c r="BI751" s="82"/>
      <c r="BJ751" s="82"/>
    </row>
    <row r="752">
      <c r="AI752" s="82"/>
      <c r="AJ752" s="82"/>
      <c r="AK752" s="82"/>
      <c r="AL752" s="82"/>
      <c r="AM752" s="82"/>
      <c r="AN752" s="82"/>
      <c r="AO752" s="82"/>
      <c r="AP752" s="82"/>
      <c r="AQ752" s="82"/>
      <c r="AR752" s="82"/>
      <c r="AS752" s="82"/>
      <c r="AT752" s="82"/>
      <c r="AU752" s="82"/>
      <c r="AV752" s="82"/>
      <c r="AW752" s="82"/>
      <c r="AX752" s="82"/>
      <c r="AY752" s="82"/>
      <c r="AZ752" s="82"/>
      <c r="BA752" s="82"/>
      <c r="BB752" s="82"/>
      <c r="BC752" s="82"/>
      <c r="BD752" s="82"/>
      <c r="BE752" s="82"/>
      <c r="BF752" s="82"/>
      <c r="BG752" s="82"/>
      <c r="BH752" s="82"/>
      <c r="BI752" s="82"/>
      <c r="BJ752" s="82"/>
    </row>
    <row r="753">
      <c r="AI753" s="82"/>
      <c r="AJ753" s="82"/>
      <c r="AK753" s="82"/>
      <c r="AL753" s="82"/>
      <c r="AM753" s="82"/>
      <c r="AN753" s="82"/>
      <c r="AO753" s="82"/>
      <c r="AP753" s="82"/>
      <c r="AQ753" s="82"/>
      <c r="AR753" s="82"/>
      <c r="AS753" s="82"/>
      <c r="AT753" s="82"/>
      <c r="AU753" s="82"/>
      <c r="AV753" s="82"/>
      <c r="AW753" s="82"/>
      <c r="AX753" s="82"/>
      <c r="AY753" s="82"/>
      <c r="AZ753" s="82"/>
      <c r="BA753" s="82"/>
      <c r="BB753" s="82"/>
      <c r="BC753" s="82"/>
      <c r="BD753" s="82"/>
      <c r="BE753" s="82"/>
      <c r="BF753" s="82"/>
      <c r="BG753" s="82"/>
      <c r="BH753" s="82"/>
      <c r="BI753" s="82"/>
      <c r="BJ753" s="82"/>
    </row>
    <row r="754">
      <c r="AI754" s="82"/>
      <c r="AJ754" s="82"/>
      <c r="AK754" s="82"/>
      <c r="AL754" s="82"/>
      <c r="AM754" s="82"/>
      <c r="AN754" s="82"/>
      <c r="AO754" s="82"/>
      <c r="AP754" s="82"/>
      <c r="AQ754" s="82"/>
      <c r="AR754" s="82"/>
      <c r="AS754" s="82"/>
      <c r="AT754" s="82"/>
      <c r="AU754" s="82"/>
      <c r="AV754" s="82"/>
      <c r="AW754" s="82"/>
      <c r="AX754" s="82"/>
      <c r="AY754" s="82"/>
      <c r="AZ754" s="82"/>
      <c r="BA754" s="82"/>
      <c r="BB754" s="82"/>
      <c r="BC754" s="82"/>
      <c r="BD754" s="82"/>
      <c r="BE754" s="82"/>
      <c r="BF754" s="82"/>
      <c r="BG754" s="82"/>
      <c r="BH754" s="82"/>
      <c r="BI754" s="82"/>
      <c r="BJ754" s="82"/>
    </row>
    <row r="755">
      <c r="AI755" s="82"/>
      <c r="AJ755" s="82"/>
      <c r="AK755" s="82"/>
      <c r="AL755" s="82"/>
      <c r="AM755" s="82"/>
      <c r="AN755" s="82"/>
      <c r="AO755" s="82"/>
      <c r="AP755" s="82"/>
      <c r="AQ755" s="82"/>
      <c r="AR755" s="82"/>
      <c r="AS755" s="82"/>
      <c r="AT755" s="82"/>
      <c r="AU755" s="82"/>
      <c r="AV755" s="82"/>
      <c r="AW755" s="82"/>
      <c r="AX755" s="82"/>
      <c r="AY755" s="82"/>
      <c r="AZ755" s="82"/>
      <c r="BA755" s="82"/>
      <c r="BB755" s="82"/>
      <c r="BC755" s="82"/>
      <c r="BD755" s="82"/>
      <c r="BE755" s="82"/>
      <c r="BF755" s="82"/>
      <c r="BG755" s="82"/>
      <c r="BH755" s="82"/>
      <c r="BI755" s="82"/>
      <c r="BJ755" s="82"/>
    </row>
    <row r="756">
      <c r="AI756" s="82"/>
      <c r="AJ756" s="82"/>
      <c r="AK756" s="82"/>
      <c r="AL756" s="82"/>
      <c r="AM756" s="82"/>
      <c r="AN756" s="82"/>
      <c r="AO756" s="82"/>
      <c r="AP756" s="82"/>
      <c r="AQ756" s="82"/>
      <c r="AR756" s="82"/>
      <c r="AS756" s="82"/>
      <c r="AT756" s="82"/>
      <c r="AU756" s="82"/>
      <c r="AV756" s="82"/>
      <c r="AW756" s="82"/>
      <c r="AX756" s="82"/>
      <c r="AY756" s="82"/>
      <c r="AZ756" s="82"/>
      <c r="BA756" s="82"/>
      <c r="BB756" s="82"/>
      <c r="BC756" s="82"/>
      <c r="BD756" s="82"/>
      <c r="BE756" s="82"/>
      <c r="BF756" s="82"/>
      <c r="BG756" s="82"/>
      <c r="BH756" s="82"/>
      <c r="BI756" s="82"/>
      <c r="BJ756" s="82"/>
    </row>
    <row r="757">
      <c r="AI757" s="82"/>
      <c r="AJ757" s="82"/>
      <c r="AK757" s="82"/>
      <c r="AL757" s="82"/>
      <c r="AM757" s="82"/>
      <c r="AN757" s="82"/>
      <c r="AO757" s="82"/>
      <c r="AP757" s="82"/>
      <c r="AQ757" s="82"/>
      <c r="AR757" s="82"/>
      <c r="AS757" s="82"/>
      <c r="AT757" s="82"/>
      <c r="AU757" s="82"/>
      <c r="AV757" s="82"/>
      <c r="AW757" s="82"/>
      <c r="AX757" s="82"/>
      <c r="AY757" s="82"/>
      <c r="AZ757" s="82"/>
      <c r="BA757" s="82"/>
      <c r="BB757" s="82"/>
      <c r="BC757" s="82"/>
      <c r="BD757" s="82"/>
      <c r="BE757" s="82"/>
      <c r="BF757" s="82"/>
      <c r="BG757" s="82"/>
      <c r="BH757" s="82"/>
      <c r="BI757" s="82"/>
      <c r="BJ757" s="82"/>
    </row>
    <row r="758">
      <c r="AI758" s="82"/>
      <c r="AJ758" s="82"/>
      <c r="AK758" s="82"/>
      <c r="AL758" s="82"/>
      <c r="AM758" s="82"/>
      <c r="AN758" s="82"/>
      <c r="AO758" s="82"/>
      <c r="AP758" s="82"/>
      <c r="AQ758" s="82"/>
      <c r="AR758" s="82"/>
      <c r="AS758" s="82"/>
      <c r="AT758" s="82"/>
      <c r="AU758" s="82"/>
      <c r="AV758" s="82"/>
      <c r="AW758" s="82"/>
      <c r="AX758" s="82"/>
      <c r="AY758" s="82"/>
      <c r="AZ758" s="82"/>
      <c r="BA758" s="82"/>
      <c r="BB758" s="82"/>
      <c r="BC758" s="82"/>
      <c r="BD758" s="82"/>
      <c r="BE758" s="82"/>
      <c r="BF758" s="82"/>
      <c r="BG758" s="82"/>
      <c r="BH758" s="82"/>
      <c r="BI758" s="82"/>
      <c r="BJ758" s="82"/>
    </row>
    <row r="759">
      <c r="AI759" s="82"/>
      <c r="AJ759" s="82"/>
      <c r="AK759" s="82"/>
      <c r="AL759" s="82"/>
      <c r="AM759" s="82"/>
      <c r="AN759" s="82"/>
      <c r="AO759" s="82"/>
      <c r="AP759" s="82"/>
      <c r="AQ759" s="82"/>
      <c r="AR759" s="82"/>
      <c r="AS759" s="82"/>
      <c r="AT759" s="82"/>
      <c r="AU759" s="82"/>
      <c r="AV759" s="82"/>
      <c r="AW759" s="82"/>
      <c r="AX759" s="82"/>
      <c r="AY759" s="82"/>
      <c r="AZ759" s="82"/>
      <c r="BA759" s="82"/>
      <c r="BB759" s="82"/>
      <c r="BC759" s="82"/>
      <c r="BD759" s="82"/>
      <c r="BE759" s="82"/>
      <c r="BF759" s="82"/>
      <c r="BG759" s="82"/>
      <c r="BH759" s="82"/>
      <c r="BI759" s="82"/>
      <c r="BJ759" s="82"/>
    </row>
    <row r="760">
      <c r="AI760" s="82"/>
      <c r="AJ760" s="82"/>
      <c r="AK760" s="82"/>
      <c r="AL760" s="82"/>
      <c r="AM760" s="82"/>
      <c r="AN760" s="82"/>
      <c r="AO760" s="82"/>
      <c r="AP760" s="82"/>
      <c r="AQ760" s="82"/>
      <c r="AR760" s="82"/>
      <c r="AS760" s="82"/>
      <c r="AT760" s="82"/>
      <c r="AU760" s="82"/>
      <c r="AV760" s="82"/>
      <c r="AW760" s="82"/>
      <c r="AX760" s="82"/>
      <c r="AY760" s="82"/>
      <c r="AZ760" s="82"/>
      <c r="BA760" s="82"/>
      <c r="BB760" s="82"/>
      <c r="BC760" s="82"/>
      <c r="BD760" s="82"/>
      <c r="BE760" s="82"/>
      <c r="BF760" s="82"/>
      <c r="BG760" s="82"/>
      <c r="BH760" s="82"/>
      <c r="BI760" s="82"/>
      <c r="BJ760" s="82"/>
    </row>
    <row r="761">
      <c r="AI761" s="82"/>
      <c r="AJ761" s="82"/>
      <c r="AK761" s="82"/>
      <c r="AL761" s="82"/>
      <c r="AM761" s="82"/>
      <c r="AN761" s="82"/>
      <c r="AO761" s="82"/>
      <c r="AP761" s="82"/>
      <c r="AQ761" s="82"/>
      <c r="AR761" s="82"/>
      <c r="AS761" s="82"/>
      <c r="AT761" s="82"/>
      <c r="AU761" s="82"/>
      <c r="AV761" s="82"/>
      <c r="AW761" s="82"/>
      <c r="AX761" s="82"/>
      <c r="AY761" s="82"/>
      <c r="AZ761" s="82"/>
      <c r="BA761" s="82"/>
      <c r="BB761" s="82"/>
      <c r="BC761" s="82"/>
      <c r="BD761" s="82"/>
      <c r="BE761" s="82"/>
      <c r="BF761" s="82"/>
      <c r="BG761" s="82"/>
      <c r="BH761" s="82"/>
      <c r="BI761" s="82"/>
      <c r="BJ761" s="82"/>
    </row>
    <row r="762">
      <c r="AI762" s="82"/>
      <c r="AJ762" s="82"/>
      <c r="AK762" s="82"/>
      <c r="AL762" s="82"/>
      <c r="AM762" s="82"/>
      <c r="AN762" s="82"/>
      <c r="AO762" s="82"/>
      <c r="AP762" s="82"/>
      <c r="AQ762" s="82"/>
      <c r="AR762" s="82"/>
      <c r="AS762" s="82"/>
      <c r="AT762" s="82"/>
      <c r="AU762" s="82"/>
      <c r="AV762" s="82"/>
      <c r="AW762" s="82"/>
      <c r="AX762" s="82"/>
      <c r="AY762" s="82"/>
      <c r="AZ762" s="82"/>
      <c r="BA762" s="82"/>
      <c r="BB762" s="82"/>
      <c r="BC762" s="82"/>
      <c r="BD762" s="82"/>
      <c r="BE762" s="82"/>
      <c r="BF762" s="82"/>
      <c r="BG762" s="82"/>
      <c r="BH762" s="82"/>
      <c r="BI762" s="82"/>
      <c r="BJ762" s="82"/>
    </row>
    <row r="763">
      <c r="AI763" s="82"/>
      <c r="AJ763" s="82"/>
      <c r="AK763" s="82"/>
      <c r="AL763" s="82"/>
      <c r="AM763" s="82"/>
      <c r="AN763" s="82"/>
      <c r="AO763" s="82"/>
      <c r="AP763" s="82"/>
      <c r="AQ763" s="82"/>
      <c r="AR763" s="82"/>
      <c r="AS763" s="82"/>
      <c r="AT763" s="82"/>
      <c r="AU763" s="82"/>
      <c r="AV763" s="82"/>
      <c r="AW763" s="82"/>
      <c r="AX763" s="82"/>
      <c r="AY763" s="82"/>
      <c r="AZ763" s="82"/>
      <c r="BA763" s="82"/>
      <c r="BB763" s="82"/>
      <c r="BC763" s="82"/>
      <c r="BD763" s="82"/>
      <c r="BE763" s="82"/>
      <c r="BF763" s="82"/>
      <c r="BG763" s="82"/>
      <c r="BH763" s="82"/>
      <c r="BI763" s="82"/>
      <c r="BJ763" s="82"/>
    </row>
    <row r="764">
      <c r="AI764" s="82"/>
      <c r="AJ764" s="82"/>
      <c r="AK764" s="82"/>
      <c r="AL764" s="82"/>
      <c r="AM764" s="82"/>
      <c r="AN764" s="82"/>
      <c r="AO764" s="82"/>
      <c r="AP764" s="82"/>
      <c r="AQ764" s="82"/>
      <c r="AR764" s="82"/>
      <c r="AS764" s="82"/>
      <c r="AT764" s="82"/>
      <c r="AU764" s="82"/>
      <c r="AV764" s="82"/>
      <c r="AW764" s="82"/>
      <c r="AX764" s="82"/>
      <c r="AY764" s="82"/>
      <c r="AZ764" s="82"/>
      <c r="BA764" s="82"/>
      <c r="BB764" s="82"/>
      <c r="BC764" s="82"/>
      <c r="BD764" s="82"/>
      <c r="BE764" s="82"/>
      <c r="BF764" s="82"/>
      <c r="BG764" s="82"/>
      <c r="BH764" s="82"/>
      <c r="BI764" s="82"/>
      <c r="BJ764" s="82"/>
    </row>
    <row r="765">
      <c r="AI765" s="82"/>
      <c r="AJ765" s="82"/>
      <c r="AK765" s="82"/>
      <c r="AL765" s="82"/>
      <c r="AM765" s="82"/>
      <c r="AN765" s="82"/>
      <c r="AO765" s="82"/>
      <c r="AP765" s="82"/>
      <c r="AQ765" s="82"/>
      <c r="AR765" s="82"/>
      <c r="AS765" s="82"/>
      <c r="AT765" s="82"/>
      <c r="AU765" s="82"/>
      <c r="AV765" s="82"/>
      <c r="AW765" s="82"/>
      <c r="AX765" s="82"/>
      <c r="AY765" s="82"/>
      <c r="AZ765" s="82"/>
      <c r="BA765" s="82"/>
      <c r="BB765" s="82"/>
      <c r="BC765" s="82"/>
      <c r="BD765" s="82"/>
      <c r="BE765" s="82"/>
      <c r="BF765" s="82"/>
      <c r="BG765" s="82"/>
      <c r="BH765" s="82"/>
      <c r="BI765" s="82"/>
      <c r="BJ765" s="82"/>
    </row>
    <row r="766">
      <c r="AI766" s="82"/>
      <c r="AJ766" s="82"/>
      <c r="AK766" s="82"/>
      <c r="AL766" s="82"/>
      <c r="AM766" s="82"/>
      <c r="AN766" s="82"/>
      <c r="AO766" s="82"/>
      <c r="AP766" s="82"/>
      <c r="AQ766" s="82"/>
      <c r="AR766" s="82"/>
      <c r="AS766" s="82"/>
      <c r="AT766" s="82"/>
      <c r="AU766" s="82"/>
      <c r="AV766" s="82"/>
      <c r="AW766" s="82"/>
      <c r="AX766" s="82"/>
      <c r="AY766" s="82"/>
      <c r="AZ766" s="82"/>
      <c r="BA766" s="82"/>
      <c r="BB766" s="82"/>
      <c r="BC766" s="82"/>
      <c r="BD766" s="82"/>
      <c r="BE766" s="82"/>
      <c r="BF766" s="82"/>
      <c r="BG766" s="82"/>
      <c r="BH766" s="82"/>
      <c r="BI766" s="82"/>
      <c r="BJ766" s="82"/>
    </row>
    <row r="767">
      <c r="AI767" s="82"/>
      <c r="AJ767" s="82"/>
      <c r="AK767" s="82"/>
      <c r="AL767" s="82"/>
      <c r="AM767" s="82"/>
      <c r="AN767" s="82"/>
      <c r="AO767" s="82"/>
      <c r="AP767" s="82"/>
      <c r="AQ767" s="82"/>
      <c r="AR767" s="82"/>
      <c r="AS767" s="82"/>
      <c r="AT767" s="82"/>
      <c r="AU767" s="82"/>
      <c r="AV767" s="82"/>
      <c r="AW767" s="82"/>
      <c r="AX767" s="82"/>
      <c r="AY767" s="82"/>
      <c r="AZ767" s="82"/>
      <c r="BA767" s="82"/>
      <c r="BB767" s="82"/>
      <c r="BC767" s="82"/>
      <c r="BD767" s="82"/>
      <c r="BE767" s="82"/>
      <c r="BF767" s="82"/>
      <c r="BG767" s="82"/>
      <c r="BH767" s="82"/>
      <c r="BI767" s="82"/>
      <c r="BJ767" s="82"/>
    </row>
    <row r="768">
      <c r="AI768" s="82"/>
      <c r="AJ768" s="82"/>
      <c r="AK768" s="82"/>
      <c r="AL768" s="82"/>
      <c r="AM768" s="82"/>
      <c r="AN768" s="82"/>
      <c r="AO768" s="82"/>
      <c r="AP768" s="82"/>
      <c r="AQ768" s="82"/>
      <c r="AR768" s="82"/>
      <c r="AS768" s="82"/>
      <c r="AT768" s="82"/>
      <c r="AU768" s="82"/>
      <c r="AV768" s="82"/>
      <c r="AW768" s="82"/>
      <c r="AX768" s="82"/>
      <c r="AY768" s="82"/>
      <c r="AZ768" s="82"/>
      <c r="BA768" s="82"/>
      <c r="BB768" s="82"/>
      <c r="BC768" s="82"/>
      <c r="BD768" s="82"/>
      <c r="BE768" s="82"/>
      <c r="BF768" s="82"/>
      <c r="BG768" s="82"/>
      <c r="BH768" s="82"/>
      <c r="BI768" s="82"/>
      <c r="BJ768" s="82"/>
    </row>
    <row r="769">
      <c r="AI769" s="82"/>
      <c r="AJ769" s="82"/>
      <c r="AK769" s="82"/>
      <c r="AL769" s="82"/>
      <c r="AM769" s="82"/>
      <c r="AN769" s="82"/>
      <c r="AO769" s="82"/>
      <c r="AP769" s="82"/>
      <c r="AQ769" s="82"/>
      <c r="AR769" s="82"/>
      <c r="AS769" s="82"/>
      <c r="AT769" s="82"/>
      <c r="AU769" s="82"/>
      <c r="AV769" s="82"/>
      <c r="AW769" s="82"/>
      <c r="AX769" s="82"/>
      <c r="AY769" s="82"/>
      <c r="AZ769" s="82"/>
      <c r="BA769" s="82"/>
      <c r="BB769" s="82"/>
      <c r="BC769" s="82"/>
      <c r="BD769" s="82"/>
      <c r="BE769" s="82"/>
      <c r="BF769" s="82"/>
      <c r="BG769" s="82"/>
      <c r="BH769" s="82"/>
      <c r="BI769" s="82"/>
      <c r="BJ769" s="82"/>
    </row>
    <row r="770">
      <c r="AI770" s="82"/>
      <c r="AJ770" s="82"/>
      <c r="AK770" s="82"/>
      <c r="AL770" s="82"/>
      <c r="AM770" s="82"/>
      <c r="AN770" s="82"/>
      <c r="AO770" s="82"/>
      <c r="AP770" s="82"/>
      <c r="AQ770" s="82"/>
      <c r="AR770" s="82"/>
      <c r="AS770" s="82"/>
      <c r="AT770" s="82"/>
      <c r="AU770" s="82"/>
      <c r="AV770" s="82"/>
      <c r="AW770" s="82"/>
      <c r="AX770" s="82"/>
      <c r="AY770" s="82"/>
      <c r="AZ770" s="82"/>
      <c r="BA770" s="82"/>
      <c r="BB770" s="82"/>
      <c r="BC770" s="82"/>
      <c r="BD770" s="82"/>
      <c r="BE770" s="82"/>
      <c r="BF770" s="82"/>
      <c r="BG770" s="82"/>
      <c r="BH770" s="82"/>
      <c r="BI770" s="82"/>
      <c r="BJ770" s="82"/>
    </row>
    <row r="771">
      <c r="AI771" s="82"/>
      <c r="AJ771" s="82"/>
      <c r="AK771" s="82"/>
      <c r="AL771" s="82"/>
      <c r="AM771" s="82"/>
      <c r="AN771" s="82"/>
      <c r="AO771" s="82"/>
      <c r="AP771" s="82"/>
      <c r="AQ771" s="82"/>
      <c r="AR771" s="82"/>
      <c r="AS771" s="82"/>
      <c r="AT771" s="82"/>
      <c r="AU771" s="82"/>
      <c r="AV771" s="82"/>
      <c r="AW771" s="82"/>
      <c r="AX771" s="82"/>
      <c r="AY771" s="82"/>
      <c r="AZ771" s="82"/>
      <c r="BA771" s="82"/>
      <c r="BB771" s="82"/>
      <c r="BC771" s="82"/>
      <c r="BD771" s="82"/>
      <c r="BE771" s="82"/>
      <c r="BF771" s="82"/>
      <c r="BG771" s="82"/>
      <c r="BH771" s="82"/>
      <c r="BI771" s="82"/>
      <c r="BJ771" s="82"/>
    </row>
    <row r="772">
      <c r="AI772" s="82"/>
      <c r="AJ772" s="82"/>
      <c r="AK772" s="82"/>
      <c r="AL772" s="82"/>
      <c r="AM772" s="82"/>
      <c r="AN772" s="82"/>
      <c r="AO772" s="82"/>
      <c r="AP772" s="82"/>
      <c r="AQ772" s="82"/>
      <c r="AR772" s="82"/>
      <c r="AS772" s="82"/>
      <c r="AT772" s="82"/>
      <c r="AU772" s="82"/>
      <c r="AV772" s="82"/>
      <c r="AW772" s="82"/>
      <c r="AX772" s="82"/>
      <c r="AY772" s="82"/>
      <c r="AZ772" s="82"/>
      <c r="BA772" s="82"/>
      <c r="BB772" s="82"/>
      <c r="BC772" s="82"/>
      <c r="BD772" s="82"/>
      <c r="BE772" s="82"/>
      <c r="BF772" s="82"/>
      <c r="BG772" s="82"/>
      <c r="BH772" s="82"/>
      <c r="BI772" s="82"/>
      <c r="BJ772" s="82"/>
    </row>
    <row r="773">
      <c r="AI773" s="82"/>
      <c r="AJ773" s="82"/>
      <c r="AK773" s="82"/>
      <c r="AL773" s="82"/>
      <c r="AM773" s="82"/>
      <c r="AN773" s="82"/>
      <c r="AO773" s="82"/>
      <c r="AP773" s="82"/>
      <c r="AQ773" s="82"/>
      <c r="AR773" s="82"/>
      <c r="AS773" s="82"/>
      <c r="AT773" s="82"/>
      <c r="AU773" s="82"/>
      <c r="AV773" s="82"/>
      <c r="AW773" s="82"/>
      <c r="AX773" s="82"/>
      <c r="AY773" s="82"/>
      <c r="AZ773" s="82"/>
      <c r="BA773" s="82"/>
      <c r="BB773" s="82"/>
      <c r="BC773" s="82"/>
      <c r="BD773" s="82"/>
      <c r="BE773" s="82"/>
      <c r="BF773" s="82"/>
      <c r="BG773" s="82"/>
      <c r="BH773" s="82"/>
      <c r="BI773" s="82"/>
      <c r="BJ773" s="82"/>
    </row>
    <row r="774">
      <c r="AI774" s="82"/>
      <c r="AJ774" s="82"/>
      <c r="AK774" s="82"/>
      <c r="AL774" s="82"/>
      <c r="AM774" s="82"/>
      <c r="AN774" s="82"/>
      <c r="AO774" s="82"/>
      <c r="AP774" s="82"/>
      <c r="AQ774" s="82"/>
      <c r="AR774" s="82"/>
      <c r="AS774" s="82"/>
      <c r="AT774" s="82"/>
      <c r="AU774" s="82"/>
      <c r="AV774" s="82"/>
      <c r="AW774" s="82"/>
      <c r="AX774" s="82"/>
      <c r="AY774" s="82"/>
      <c r="AZ774" s="82"/>
      <c r="BA774" s="82"/>
      <c r="BB774" s="82"/>
      <c r="BC774" s="82"/>
      <c r="BD774" s="82"/>
      <c r="BE774" s="82"/>
      <c r="BF774" s="82"/>
      <c r="BG774" s="82"/>
      <c r="BH774" s="82"/>
      <c r="BI774" s="82"/>
      <c r="BJ774" s="82"/>
    </row>
    <row r="775">
      <c r="AI775" s="82"/>
      <c r="AJ775" s="82"/>
      <c r="AK775" s="82"/>
      <c r="AL775" s="82"/>
      <c r="AM775" s="82"/>
      <c r="AN775" s="82"/>
      <c r="AO775" s="82"/>
      <c r="AP775" s="82"/>
      <c r="AQ775" s="82"/>
      <c r="AR775" s="82"/>
      <c r="AS775" s="82"/>
      <c r="AT775" s="82"/>
      <c r="AU775" s="82"/>
      <c r="AV775" s="82"/>
      <c r="AW775" s="82"/>
      <c r="AX775" s="82"/>
      <c r="AY775" s="82"/>
      <c r="AZ775" s="82"/>
      <c r="BA775" s="82"/>
      <c r="BB775" s="82"/>
      <c r="BC775" s="82"/>
      <c r="BD775" s="82"/>
      <c r="BE775" s="82"/>
      <c r="BF775" s="82"/>
      <c r="BG775" s="82"/>
      <c r="BH775" s="82"/>
      <c r="BI775" s="82"/>
      <c r="BJ775" s="82"/>
    </row>
    <row r="776">
      <c r="AI776" s="82"/>
      <c r="AJ776" s="82"/>
      <c r="AK776" s="82"/>
      <c r="AL776" s="82"/>
      <c r="AM776" s="82"/>
      <c r="AN776" s="82"/>
      <c r="AO776" s="82"/>
      <c r="AP776" s="82"/>
      <c r="AQ776" s="82"/>
      <c r="AR776" s="82"/>
      <c r="AS776" s="82"/>
      <c r="AT776" s="82"/>
      <c r="AU776" s="82"/>
      <c r="AV776" s="82"/>
      <c r="AW776" s="82"/>
      <c r="AX776" s="82"/>
      <c r="AY776" s="82"/>
      <c r="AZ776" s="82"/>
      <c r="BA776" s="82"/>
      <c r="BB776" s="82"/>
      <c r="BC776" s="82"/>
      <c r="BD776" s="82"/>
      <c r="BE776" s="82"/>
      <c r="BF776" s="82"/>
      <c r="BG776" s="82"/>
      <c r="BH776" s="82"/>
      <c r="BI776" s="82"/>
      <c r="BJ776" s="82"/>
    </row>
    <row r="777">
      <c r="AI777" s="82"/>
      <c r="AJ777" s="82"/>
      <c r="AK777" s="82"/>
      <c r="AL777" s="82"/>
      <c r="AM777" s="82"/>
      <c r="AN777" s="82"/>
      <c r="AO777" s="82"/>
      <c r="AP777" s="82"/>
      <c r="AQ777" s="82"/>
      <c r="AR777" s="82"/>
      <c r="AS777" s="82"/>
      <c r="AT777" s="82"/>
      <c r="AU777" s="82"/>
      <c r="AV777" s="82"/>
      <c r="AW777" s="82"/>
      <c r="AX777" s="82"/>
      <c r="AY777" s="82"/>
      <c r="AZ777" s="82"/>
      <c r="BA777" s="82"/>
      <c r="BB777" s="82"/>
      <c r="BC777" s="82"/>
      <c r="BD777" s="82"/>
      <c r="BE777" s="82"/>
      <c r="BF777" s="82"/>
      <c r="BG777" s="82"/>
      <c r="BH777" s="82"/>
      <c r="BI777" s="82"/>
      <c r="BJ777" s="82"/>
    </row>
    <row r="778">
      <c r="AI778" s="82"/>
      <c r="AJ778" s="82"/>
      <c r="AK778" s="82"/>
      <c r="AL778" s="82"/>
      <c r="AM778" s="82"/>
      <c r="AN778" s="82"/>
      <c r="AO778" s="82"/>
      <c r="AP778" s="82"/>
      <c r="AQ778" s="82"/>
      <c r="AR778" s="82"/>
      <c r="AS778" s="82"/>
      <c r="AT778" s="82"/>
      <c r="AU778" s="82"/>
      <c r="AV778" s="82"/>
      <c r="AW778" s="82"/>
      <c r="AX778" s="82"/>
      <c r="AY778" s="82"/>
      <c r="AZ778" s="82"/>
      <c r="BA778" s="82"/>
      <c r="BB778" s="82"/>
      <c r="BC778" s="82"/>
      <c r="BD778" s="82"/>
      <c r="BE778" s="82"/>
      <c r="BF778" s="82"/>
      <c r="BG778" s="82"/>
      <c r="BH778" s="82"/>
      <c r="BI778" s="82"/>
      <c r="BJ778" s="82"/>
    </row>
    <row r="779">
      <c r="AI779" s="82"/>
      <c r="AJ779" s="82"/>
      <c r="AK779" s="82"/>
      <c r="AL779" s="82"/>
      <c r="AM779" s="82"/>
      <c r="AN779" s="82"/>
      <c r="AO779" s="82"/>
      <c r="AP779" s="82"/>
      <c r="AQ779" s="82"/>
      <c r="AR779" s="82"/>
      <c r="AS779" s="82"/>
      <c r="AT779" s="82"/>
      <c r="AU779" s="82"/>
      <c r="AV779" s="82"/>
      <c r="AW779" s="82"/>
      <c r="AX779" s="82"/>
      <c r="AY779" s="82"/>
      <c r="AZ779" s="82"/>
      <c r="BA779" s="82"/>
      <c r="BB779" s="82"/>
      <c r="BC779" s="82"/>
      <c r="BD779" s="82"/>
      <c r="BE779" s="82"/>
      <c r="BF779" s="82"/>
      <c r="BG779" s="82"/>
      <c r="BH779" s="82"/>
      <c r="BI779" s="82"/>
      <c r="BJ779" s="82"/>
    </row>
    <row r="780">
      <c r="AI780" s="82"/>
      <c r="AJ780" s="82"/>
      <c r="AK780" s="82"/>
      <c r="AL780" s="82"/>
      <c r="AM780" s="82"/>
      <c r="AN780" s="82"/>
      <c r="AO780" s="82"/>
      <c r="AP780" s="82"/>
      <c r="AQ780" s="82"/>
      <c r="AR780" s="82"/>
      <c r="AS780" s="82"/>
      <c r="AT780" s="82"/>
      <c r="AU780" s="82"/>
      <c r="AV780" s="82"/>
      <c r="AW780" s="82"/>
      <c r="AX780" s="82"/>
      <c r="AY780" s="82"/>
      <c r="AZ780" s="82"/>
      <c r="BA780" s="82"/>
      <c r="BB780" s="82"/>
      <c r="BC780" s="82"/>
      <c r="BD780" s="82"/>
      <c r="BE780" s="82"/>
      <c r="BF780" s="82"/>
      <c r="BG780" s="82"/>
      <c r="BH780" s="82"/>
      <c r="BI780" s="82"/>
      <c r="BJ780" s="82"/>
    </row>
    <row r="781">
      <c r="AI781" s="82"/>
      <c r="AJ781" s="82"/>
      <c r="AK781" s="82"/>
      <c r="AL781" s="82"/>
      <c r="AM781" s="82"/>
      <c r="AN781" s="82"/>
      <c r="AO781" s="82"/>
      <c r="AP781" s="82"/>
      <c r="AQ781" s="82"/>
      <c r="AR781" s="82"/>
      <c r="AS781" s="82"/>
      <c r="AT781" s="82"/>
      <c r="AU781" s="82"/>
      <c r="AV781" s="82"/>
      <c r="AW781" s="82"/>
      <c r="AX781" s="82"/>
      <c r="AY781" s="82"/>
      <c r="AZ781" s="82"/>
      <c r="BA781" s="82"/>
      <c r="BB781" s="82"/>
      <c r="BC781" s="82"/>
      <c r="BD781" s="82"/>
      <c r="BE781" s="82"/>
      <c r="BF781" s="82"/>
      <c r="BG781" s="82"/>
      <c r="BH781" s="82"/>
      <c r="BI781" s="82"/>
      <c r="BJ781" s="82"/>
    </row>
    <row r="782">
      <c r="AI782" s="82"/>
      <c r="AJ782" s="82"/>
      <c r="AK782" s="82"/>
      <c r="AL782" s="82"/>
      <c r="AM782" s="82"/>
      <c r="AN782" s="82"/>
      <c r="AO782" s="82"/>
      <c r="AP782" s="82"/>
      <c r="AQ782" s="82"/>
      <c r="AR782" s="82"/>
      <c r="AS782" s="82"/>
      <c r="AT782" s="82"/>
      <c r="AU782" s="82"/>
      <c r="AV782" s="82"/>
      <c r="AW782" s="82"/>
      <c r="AX782" s="82"/>
      <c r="AY782" s="82"/>
      <c r="AZ782" s="82"/>
      <c r="BA782" s="82"/>
      <c r="BB782" s="82"/>
      <c r="BC782" s="82"/>
      <c r="BD782" s="82"/>
      <c r="BE782" s="82"/>
      <c r="BF782" s="82"/>
      <c r="BG782" s="82"/>
      <c r="BH782" s="82"/>
      <c r="BI782" s="82"/>
      <c r="BJ782" s="82"/>
    </row>
    <row r="783">
      <c r="AI783" s="82"/>
      <c r="AJ783" s="82"/>
      <c r="AK783" s="82"/>
      <c r="AL783" s="82"/>
      <c r="AM783" s="82"/>
      <c r="AN783" s="82"/>
      <c r="AO783" s="82"/>
      <c r="AP783" s="82"/>
      <c r="AQ783" s="82"/>
      <c r="AR783" s="82"/>
      <c r="AS783" s="82"/>
      <c r="AT783" s="82"/>
      <c r="AU783" s="82"/>
      <c r="AV783" s="82"/>
      <c r="AW783" s="82"/>
      <c r="AX783" s="82"/>
      <c r="AY783" s="82"/>
      <c r="AZ783" s="82"/>
      <c r="BA783" s="82"/>
      <c r="BB783" s="82"/>
      <c r="BC783" s="82"/>
      <c r="BD783" s="82"/>
      <c r="BE783" s="82"/>
      <c r="BF783" s="82"/>
      <c r="BG783" s="82"/>
      <c r="BH783" s="82"/>
      <c r="BI783" s="82"/>
      <c r="BJ783" s="82"/>
    </row>
    <row r="784">
      <c r="AI784" s="82"/>
      <c r="AJ784" s="82"/>
      <c r="AK784" s="82"/>
      <c r="AL784" s="82"/>
      <c r="AM784" s="82"/>
      <c r="AN784" s="82"/>
      <c r="AO784" s="82"/>
      <c r="AP784" s="82"/>
      <c r="AQ784" s="82"/>
      <c r="AR784" s="82"/>
      <c r="AS784" s="82"/>
      <c r="AT784" s="82"/>
      <c r="AU784" s="82"/>
      <c r="AV784" s="82"/>
      <c r="AW784" s="82"/>
      <c r="AX784" s="82"/>
      <c r="AY784" s="82"/>
      <c r="AZ784" s="82"/>
      <c r="BA784" s="82"/>
      <c r="BB784" s="82"/>
      <c r="BC784" s="82"/>
      <c r="BD784" s="82"/>
      <c r="BE784" s="82"/>
      <c r="BF784" s="82"/>
      <c r="BG784" s="82"/>
      <c r="BH784" s="82"/>
      <c r="BI784" s="82"/>
      <c r="BJ784" s="82"/>
    </row>
    <row r="785">
      <c r="AI785" s="82"/>
      <c r="AJ785" s="82"/>
      <c r="AK785" s="82"/>
      <c r="AL785" s="82"/>
      <c r="AM785" s="82"/>
      <c r="AN785" s="82"/>
      <c r="AO785" s="82"/>
      <c r="AP785" s="82"/>
      <c r="AQ785" s="82"/>
      <c r="AR785" s="82"/>
      <c r="AS785" s="82"/>
      <c r="AT785" s="82"/>
      <c r="AU785" s="82"/>
      <c r="AV785" s="82"/>
      <c r="AW785" s="82"/>
      <c r="AX785" s="82"/>
      <c r="AY785" s="82"/>
      <c r="AZ785" s="82"/>
      <c r="BA785" s="82"/>
      <c r="BB785" s="82"/>
      <c r="BC785" s="82"/>
      <c r="BD785" s="82"/>
      <c r="BE785" s="82"/>
      <c r="BF785" s="82"/>
      <c r="BG785" s="82"/>
      <c r="BH785" s="82"/>
      <c r="BI785" s="82"/>
      <c r="BJ785" s="82"/>
    </row>
    <row r="786">
      <c r="AI786" s="82"/>
      <c r="AJ786" s="82"/>
      <c r="AK786" s="82"/>
      <c r="AL786" s="82"/>
      <c r="AM786" s="82"/>
      <c r="AN786" s="82"/>
      <c r="AO786" s="82"/>
      <c r="AP786" s="82"/>
      <c r="AQ786" s="82"/>
      <c r="AR786" s="82"/>
      <c r="AS786" s="82"/>
      <c r="AT786" s="82"/>
      <c r="AU786" s="82"/>
      <c r="AV786" s="82"/>
      <c r="AW786" s="82"/>
      <c r="AX786" s="82"/>
      <c r="AY786" s="82"/>
      <c r="AZ786" s="82"/>
      <c r="BA786" s="82"/>
      <c r="BB786" s="82"/>
      <c r="BC786" s="82"/>
      <c r="BD786" s="82"/>
      <c r="BE786" s="82"/>
      <c r="BF786" s="82"/>
      <c r="BG786" s="82"/>
      <c r="BH786" s="82"/>
      <c r="BI786" s="82"/>
      <c r="BJ786" s="82"/>
    </row>
    <row r="787">
      <c r="AI787" s="82"/>
      <c r="AJ787" s="82"/>
      <c r="AK787" s="82"/>
      <c r="AL787" s="82"/>
      <c r="AM787" s="82"/>
      <c r="AN787" s="82"/>
      <c r="AO787" s="82"/>
      <c r="AP787" s="82"/>
      <c r="AQ787" s="82"/>
      <c r="AR787" s="82"/>
      <c r="AS787" s="82"/>
      <c r="AT787" s="82"/>
      <c r="AU787" s="82"/>
      <c r="AV787" s="82"/>
      <c r="AW787" s="82"/>
      <c r="AX787" s="82"/>
      <c r="AY787" s="82"/>
      <c r="AZ787" s="82"/>
      <c r="BA787" s="82"/>
      <c r="BB787" s="82"/>
      <c r="BC787" s="82"/>
      <c r="BD787" s="82"/>
      <c r="BE787" s="82"/>
      <c r="BF787" s="82"/>
      <c r="BG787" s="82"/>
      <c r="BH787" s="82"/>
      <c r="BI787" s="82"/>
      <c r="BJ787" s="82"/>
    </row>
    <row r="788">
      <c r="AI788" s="82"/>
      <c r="AJ788" s="82"/>
      <c r="AK788" s="82"/>
      <c r="AL788" s="82"/>
      <c r="AM788" s="82"/>
      <c r="AN788" s="82"/>
      <c r="AO788" s="82"/>
      <c r="AP788" s="82"/>
      <c r="AQ788" s="82"/>
      <c r="AR788" s="82"/>
      <c r="AS788" s="82"/>
      <c r="AT788" s="82"/>
      <c r="AU788" s="82"/>
      <c r="AV788" s="82"/>
      <c r="AW788" s="82"/>
      <c r="AX788" s="82"/>
      <c r="AY788" s="82"/>
      <c r="AZ788" s="82"/>
      <c r="BA788" s="82"/>
      <c r="BB788" s="82"/>
      <c r="BC788" s="82"/>
      <c r="BD788" s="82"/>
      <c r="BE788" s="82"/>
      <c r="BF788" s="82"/>
      <c r="BG788" s="82"/>
      <c r="BH788" s="82"/>
      <c r="BI788" s="82"/>
      <c r="BJ788" s="82"/>
    </row>
    <row r="789">
      <c r="AI789" s="82"/>
      <c r="AJ789" s="82"/>
      <c r="AK789" s="82"/>
      <c r="AL789" s="82"/>
      <c r="AM789" s="82"/>
      <c r="AN789" s="82"/>
      <c r="AO789" s="82"/>
      <c r="AP789" s="82"/>
      <c r="AQ789" s="82"/>
      <c r="AR789" s="82"/>
      <c r="AS789" s="82"/>
      <c r="AT789" s="82"/>
      <c r="AU789" s="82"/>
      <c r="AV789" s="82"/>
      <c r="AW789" s="82"/>
      <c r="AX789" s="82"/>
      <c r="AY789" s="82"/>
      <c r="AZ789" s="82"/>
      <c r="BA789" s="82"/>
      <c r="BB789" s="82"/>
      <c r="BC789" s="82"/>
      <c r="BD789" s="82"/>
      <c r="BE789" s="82"/>
      <c r="BF789" s="82"/>
      <c r="BG789" s="82"/>
      <c r="BH789" s="82"/>
      <c r="BI789" s="82"/>
      <c r="BJ789" s="82"/>
    </row>
    <row r="790">
      <c r="AI790" s="82"/>
      <c r="AJ790" s="82"/>
      <c r="AK790" s="82"/>
      <c r="AL790" s="82"/>
      <c r="AM790" s="82"/>
      <c r="AN790" s="82"/>
      <c r="AO790" s="82"/>
      <c r="AP790" s="82"/>
      <c r="AQ790" s="82"/>
      <c r="AR790" s="82"/>
      <c r="AS790" s="82"/>
      <c r="AT790" s="82"/>
      <c r="AU790" s="82"/>
      <c r="AV790" s="82"/>
      <c r="AW790" s="82"/>
      <c r="AX790" s="82"/>
      <c r="AY790" s="82"/>
      <c r="AZ790" s="82"/>
      <c r="BA790" s="82"/>
      <c r="BB790" s="82"/>
      <c r="BC790" s="82"/>
      <c r="BD790" s="82"/>
      <c r="BE790" s="82"/>
      <c r="BF790" s="82"/>
      <c r="BG790" s="82"/>
      <c r="BH790" s="82"/>
      <c r="BI790" s="82"/>
      <c r="BJ790" s="82"/>
    </row>
    <row r="791">
      <c r="AI791" s="82"/>
      <c r="AJ791" s="82"/>
      <c r="AK791" s="82"/>
      <c r="AL791" s="82"/>
      <c r="AM791" s="82"/>
      <c r="AN791" s="82"/>
      <c r="AO791" s="82"/>
      <c r="AP791" s="82"/>
      <c r="AQ791" s="82"/>
      <c r="AR791" s="82"/>
      <c r="AS791" s="82"/>
      <c r="AT791" s="82"/>
      <c r="AU791" s="82"/>
      <c r="AV791" s="82"/>
      <c r="AW791" s="82"/>
      <c r="AX791" s="82"/>
      <c r="AY791" s="82"/>
      <c r="AZ791" s="82"/>
      <c r="BA791" s="82"/>
      <c r="BB791" s="82"/>
      <c r="BC791" s="82"/>
      <c r="BD791" s="82"/>
      <c r="BE791" s="82"/>
      <c r="BF791" s="82"/>
      <c r="BG791" s="82"/>
      <c r="BH791" s="82"/>
      <c r="BI791" s="82"/>
      <c r="BJ791" s="82"/>
    </row>
    <row r="792">
      <c r="AI792" s="82"/>
      <c r="AJ792" s="82"/>
      <c r="AK792" s="82"/>
      <c r="AL792" s="82"/>
      <c r="AM792" s="82"/>
      <c r="AN792" s="82"/>
      <c r="AO792" s="82"/>
      <c r="AP792" s="82"/>
      <c r="AQ792" s="82"/>
      <c r="AR792" s="82"/>
      <c r="AS792" s="82"/>
      <c r="AT792" s="82"/>
      <c r="AU792" s="82"/>
      <c r="AV792" s="82"/>
      <c r="AW792" s="82"/>
      <c r="AX792" s="82"/>
      <c r="AY792" s="82"/>
      <c r="AZ792" s="82"/>
      <c r="BA792" s="82"/>
      <c r="BB792" s="82"/>
      <c r="BC792" s="82"/>
      <c r="BD792" s="82"/>
      <c r="BE792" s="82"/>
      <c r="BF792" s="82"/>
      <c r="BG792" s="82"/>
      <c r="BH792" s="82"/>
      <c r="BI792" s="82"/>
      <c r="BJ792" s="82"/>
    </row>
    <row r="793">
      <c r="AI793" s="82"/>
      <c r="AJ793" s="82"/>
      <c r="AK793" s="82"/>
      <c r="AL793" s="82"/>
      <c r="AM793" s="82"/>
      <c r="AN793" s="82"/>
      <c r="AO793" s="82"/>
      <c r="AP793" s="82"/>
      <c r="AQ793" s="82"/>
      <c r="AR793" s="82"/>
      <c r="AS793" s="82"/>
      <c r="AT793" s="82"/>
      <c r="AU793" s="82"/>
      <c r="AV793" s="82"/>
      <c r="AW793" s="82"/>
      <c r="AX793" s="82"/>
      <c r="AY793" s="82"/>
      <c r="AZ793" s="82"/>
      <c r="BA793" s="82"/>
      <c r="BB793" s="82"/>
      <c r="BC793" s="82"/>
      <c r="BD793" s="82"/>
      <c r="BE793" s="82"/>
      <c r="BF793" s="82"/>
      <c r="BG793" s="82"/>
      <c r="BH793" s="82"/>
      <c r="BI793" s="82"/>
      <c r="BJ793" s="82"/>
    </row>
    <row r="794">
      <c r="AI794" s="82"/>
      <c r="AJ794" s="82"/>
      <c r="AK794" s="82"/>
      <c r="AL794" s="82"/>
      <c r="AM794" s="82"/>
      <c r="AN794" s="82"/>
      <c r="AO794" s="82"/>
      <c r="AP794" s="82"/>
      <c r="AQ794" s="82"/>
      <c r="AR794" s="82"/>
      <c r="AS794" s="82"/>
      <c r="AT794" s="82"/>
      <c r="AU794" s="82"/>
      <c r="AV794" s="82"/>
      <c r="AW794" s="82"/>
      <c r="AX794" s="82"/>
      <c r="AY794" s="82"/>
      <c r="AZ794" s="82"/>
      <c r="BA794" s="82"/>
      <c r="BB794" s="82"/>
      <c r="BC794" s="82"/>
      <c r="BD794" s="82"/>
      <c r="BE794" s="82"/>
      <c r="BF794" s="82"/>
      <c r="BG794" s="82"/>
      <c r="BH794" s="82"/>
      <c r="BI794" s="82"/>
      <c r="BJ794" s="82"/>
    </row>
    <row r="795">
      <c r="AI795" s="82"/>
      <c r="AJ795" s="82"/>
      <c r="AK795" s="82"/>
      <c r="AL795" s="82"/>
      <c r="AM795" s="82"/>
      <c r="AN795" s="82"/>
      <c r="AO795" s="82"/>
      <c r="AP795" s="82"/>
      <c r="AQ795" s="82"/>
      <c r="AR795" s="82"/>
      <c r="AS795" s="82"/>
      <c r="AT795" s="82"/>
      <c r="AU795" s="82"/>
      <c r="AV795" s="82"/>
      <c r="AW795" s="82"/>
      <c r="AX795" s="82"/>
      <c r="AY795" s="82"/>
      <c r="AZ795" s="82"/>
      <c r="BA795" s="82"/>
      <c r="BB795" s="82"/>
      <c r="BC795" s="82"/>
      <c r="BD795" s="82"/>
      <c r="BE795" s="82"/>
      <c r="BF795" s="82"/>
      <c r="BG795" s="82"/>
      <c r="BH795" s="82"/>
      <c r="BI795" s="82"/>
      <c r="BJ795" s="82"/>
    </row>
    <row r="796">
      <c r="AI796" s="82"/>
      <c r="AJ796" s="82"/>
      <c r="AK796" s="82"/>
      <c r="AL796" s="82"/>
      <c r="AM796" s="82"/>
      <c r="AN796" s="82"/>
      <c r="AO796" s="82"/>
      <c r="AP796" s="82"/>
      <c r="AQ796" s="82"/>
      <c r="AR796" s="82"/>
      <c r="AS796" s="82"/>
      <c r="AT796" s="82"/>
      <c r="AU796" s="82"/>
      <c r="AV796" s="82"/>
      <c r="AW796" s="82"/>
      <c r="AX796" s="82"/>
      <c r="AY796" s="82"/>
      <c r="AZ796" s="82"/>
      <c r="BA796" s="82"/>
      <c r="BB796" s="82"/>
      <c r="BC796" s="82"/>
      <c r="BD796" s="82"/>
      <c r="BE796" s="82"/>
      <c r="BF796" s="82"/>
      <c r="BG796" s="82"/>
      <c r="BH796" s="82"/>
      <c r="BI796" s="82"/>
      <c r="BJ796" s="82"/>
    </row>
    <row r="797">
      <c r="AI797" s="82"/>
      <c r="AJ797" s="82"/>
      <c r="AK797" s="82"/>
      <c r="AL797" s="82"/>
      <c r="AM797" s="82"/>
      <c r="AN797" s="82"/>
      <c r="AO797" s="82"/>
      <c r="AP797" s="82"/>
      <c r="AQ797" s="82"/>
      <c r="AR797" s="82"/>
      <c r="AS797" s="82"/>
      <c r="AT797" s="82"/>
      <c r="AU797" s="82"/>
      <c r="AV797" s="82"/>
      <c r="AW797" s="82"/>
      <c r="AX797" s="82"/>
      <c r="AY797" s="82"/>
      <c r="AZ797" s="82"/>
      <c r="BA797" s="82"/>
      <c r="BB797" s="82"/>
      <c r="BC797" s="82"/>
      <c r="BD797" s="82"/>
      <c r="BE797" s="82"/>
      <c r="BF797" s="82"/>
      <c r="BG797" s="82"/>
      <c r="BH797" s="82"/>
      <c r="BI797" s="82"/>
      <c r="BJ797" s="82"/>
    </row>
    <row r="798">
      <c r="AI798" s="82"/>
      <c r="AJ798" s="82"/>
      <c r="AK798" s="82"/>
      <c r="AL798" s="82"/>
      <c r="AM798" s="82"/>
      <c r="AN798" s="82"/>
      <c r="AO798" s="82"/>
      <c r="AP798" s="82"/>
      <c r="AQ798" s="82"/>
      <c r="AR798" s="82"/>
      <c r="AS798" s="82"/>
      <c r="AT798" s="82"/>
      <c r="AU798" s="82"/>
      <c r="AV798" s="82"/>
      <c r="AW798" s="82"/>
      <c r="AX798" s="82"/>
      <c r="AY798" s="82"/>
      <c r="AZ798" s="82"/>
      <c r="BA798" s="82"/>
      <c r="BB798" s="82"/>
      <c r="BC798" s="82"/>
      <c r="BD798" s="82"/>
      <c r="BE798" s="82"/>
      <c r="BF798" s="82"/>
      <c r="BG798" s="82"/>
      <c r="BH798" s="82"/>
      <c r="BI798" s="82"/>
      <c r="BJ798" s="82"/>
    </row>
    <row r="799">
      <c r="AI799" s="82"/>
      <c r="AJ799" s="82"/>
      <c r="AK799" s="82"/>
      <c r="AL799" s="82"/>
      <c r="AM799" s="82"/>
      <c r="AN799" s="82"/>
      <c r="AO799" s="82"/>
      <c r="AP799" s="82"/>
      <c r="AQ799" s="82"/>
      <c r="AR799" s="82"/>
      <c r="AS799" s="82"/>
      <c r="AT799" s="82"/>
      <c r="AU799" s="82"/>
      <c r="AV799" s="82"/>
      <c r="AW799" s="82"/>
      <c r="AX799" s="82"/>
      <c r="AY799" s="82"/>
      <c r="AZ799" s="82"/>
      <c r="BA799" s="82"/>
      <c r="BB799" s="82"/>
      <c r="BC799" s="82"/>
      <c r="BD799" s="82"/>
      <c r="BE799" s="82"/>
      <c r="BF799" s="82"/>
      <c r="BG799" s="82"/>
      <c r="BH799" s="82"/>
      <c r="BI799" s="82"/>
      <c r="BJ799" s="82"/>
    </row>
    <row r="800">
      <c r="AI800" s="82"/>
      <c r="AJ800" s="82"/>
      <c r="AK800" s="82"/>
      <c r="AL800" s="82"/>
      <c r="AM800" s="82"/>
      <c r="AN800" s="82"/>
      <c r="AO800" s="82"/>
      <c r="AP800" s="82"/>
      <c r="AQ800" s="82"/>
      <c r="AR800" s="82"/>
      <c r="AS800" s="82"/>
      <c r="AT800" s="82"/>
      <c r="AU800" s="82"/>
      <c r="AV800" s="82"/>
      <c r="AW800" s="82"/>
      <c r="AX800" s="82"/>
      <c r="AY800" s="82"/>
      <c r="AZ800" s="82"/>
      <c r="BA800" s="82"/>
      <c r="BB800" s="82"/>
      <c r="BC800" s="82"/>
      <c r="BD800" s="82"/>
      <c r="BE800" s="82"/>
      <c r="BF800" s="82"/>
      <c r="BG800" s="82"/>
      <c r="BH800" s="82"/>
      <c r="BI800" s="82"/>
      <c r="BJ800" s="82"/>
    </row>
    <row r="801">
      <c r="AI801" s="82"/>
      <c r="AJ801" s="82"/>
      <c r="AK801" s="82"/>
      <c r="AL801" s="82"/>
      <c r="AM801" s="82"/>
      <c r="AN801" s="82"/>
      <c r="AO801" s="82"/>
      <c r="AP801" s="82"/>
      <c r="AQ801" s="82"/>
      <c r="AR801" s="82"/>
      <c r="AS801" s="82"/>
      <c r="AT801" s="82"/>
      <c r="AU801" s="82"/>
      <c r="AV801" s="82"/>
      <c r="AW801" s="82"/>
      <c r="AX801" s="82"/>
      <c r="AY801" s="82"/>
      <c r="AZ801" s="82"/>
      <c r="BA801" s="82"/>
      <c r="BB801" s="82"/>
      <c r="BC801" s="82"/>
      <c r="BD801" s="82"/>
      <c r="BE801" s="82"/>
      <c r="BF801" s="82"/>
      <c r="BG801" s="82"/>
      <c r="BH801" s="82"/>
      <c r="BI801" s="82"/>
      <c r="BJ801" s="82"/>
    </row>
    <row r="802">
      <c r="AI802" s="82"/>
      <c r="AJ802" s="82"/>
      <c r="AK802" s="82"/>
      <c r="AL802" s="82"/>
      <c r="AM802" s="82"/>
      <c r="AN802" s="82"/>
      <c r="AO802" s="82"/>
      <c r="AP802" s="82"/>
      <c r="AQ802" s="82"/>
      <c r="AR802" s="82"/>
      <c r="AS802" s="82"/>
      <c r="AT802" s="82"/>
      <c r="AU802" s="82"/>
      <c r="AV802" s="82"/>
      <c r="AW802" s="82"/>
      <c r="AX802" s="82"/>
      <c r="AY802" s="82"/>
      <c r="AZ802" s="82"/>
      <c r="BA802" s="82"/>
      <c r="BB802" s="82"/>
      <c r="BC802" s="82"/>
      <c r="BD802" s="82"/>
      <c r="BE802" s="82"/>
      <c r="BF802" s="82"/>
      <c r="BG802" s="82"/>
      <c r="BH802" s="82"/>
      <c r="BI802" s="82"/>
      <c r="BJ802" s="82"/>
    </row>
    <row r="803">
      <c r="AI803" s="82"/>
      <c r="AJ803" s="82"/>
      <c r="AK803" s="82"/>
      <c r="AL803" s="82"/>
      <c r="AM803" s="82"/>
      <c r="AN803" s="82"/>
      <c r="AO803" s="82"/>
      <c r="AP803" s="82"/>
      <c r="AQ803" s="82"/>
      <c r="AR803" s="82"/>
      <c r="AS803" s="82"/>
      <c r="AT803" s="82"/>
      <c r="AU803" s="82"/>
      <c r="AV803" s="82"/>
      <c r="AW803" s="82"/>
      <c r="AX803" s="82"/>
      <c r="AY803" s="82"/>
      <c r="AZ803" s="82"/>
      <c r="BA803" s="82"/>
      <c r="BB803" s="82"/>
      <c r="BC803" s="82"/>
      <c r="BD803" s="82"/>
      <c r="BE803" s="82"/>
      <c r="BF803" s="82"/>
      <c r="BG803" s="82"/>
      <c r="BH803" s="82"/>
      <c r="BI803" s="82"/>
      <c r="BJ803" s="82"/>
    </row>
    <row r="804">
      <c r="AI804" s="82"/>
      <c r="AJ804" s="82"/>
      <c r="AK804" s="82"/>
      <c r="AL804" s="82"/>
      <c r="AM804" s="82"/>
      <c r="AN804" s="82"/>
      <c r="AO804" s="82"/>
      <c r="AP804" s="82"/>
      <c r="AQ804" s="82"/>
      <c r="AR804" s="82"/>
      <c r="AS804" s="82"/>
      <c r="AT804" s="82"/>
      <c r="AU804" s="82"/>
      <c r="AV804" s="82"/>
      <c r="AW804" s="82"/>
      <c r="AX804" s="82"/>
      <c r="AY804" s="82"/>
      <c r="AZ804" s="82"/>
      <c r="BA804" s="82"/>
      <c r="BB804" s="82"/>
      <c r="BC804" s="82"/>
      <c r="BD804" s="82"/>
      <c r="BE804" s="82"/>
      <c r="BF804" s="82"/>
      <c r="BG804" s="82"/>
      <c r="BH804" s="82"/>
      <c r="BI804" s="82"/>
      <c r="BJ804" s="82"/>
    </row>
    <row r="805">
      <c r="AI805" s="82"/>
      <c r="AJ805" s="82"/>
      <c r="AK805" s="82"/>
      <c r="AL805" s="82"/>
      <c r="AM805" s="82"/>
      <c r="AN805" s="82"/>
      <c r="AO805" s="82"/>
      <c r="AP805" s="82"/>
      <c r="AQ805" s="82"/>
      <c r="AR805" s="82"/>
      <c r="AS805" s="82"/>
      <c r="AT805" s="82"/>
      <c r="AU805" s="82"/>
      <c r="AV805" s="82"/>
      <c r="AW805" s="82"/>
      <c r="AX805" s="82"/>
      <c r="AY805" s="82"/>
      <c r="AZ805" s="82"/>
      <c r="BA805" s="82"/>
      <c r="BB805" s="82"/>
      <c r="BC805" s="82"/>
      <c r="BD805" s="82"/>
      <c r="BE805" s="82"/>
      <c r="BF805" s="82"/>
      <c r="BG805" s="82"/>
      <c r="BH805" s="82"/>
      <c r="BI805" s="82"/>
      <c r="BJ805" s="82"/>
    </row>
    <row r="806">
      <c r="AI806" s="82"/>
      <c r="AJ806" s="82"/>
      <c r="AK806" s="82"/>
      <c r="AL806" s="82"/>
      <c r="AM806" s="82"/>
      <c r="AN806" s="82"/>
      <c r="AO806" s="82"/>
      <c r="AP806" s="82"/>
      <c r="AQ806" s="82"/>
      <c r="AR806" s="82"/>
      <c r="AS806" s="82"/>
      <c r="AT806" s="82"/>
      <c r="AU806" s="82"/>
      <c r="AV806" s="82"/>
      <c r="AW806" s="82"/>
      <c r="AX806" s="82"/>
      <c r="AY806" s="82"/>
      <c r="AZ806" s="82"/>
      <c r="BA806" s="82"/>
      <c r="BB806" s="82"/>
      <c r="BC806" s="82"/>
      <c r="BD806" s="82"/>
      <c r="BE806" s="82"/>
      <c r="BF806" s="82"/>
      <c r="BG806" s="82"/>
      <c r="BH806" s="82"/>
      <c r="BI806" s="82"/>
      <c r="BJ806" s="82"/>
    </row>
    <row r="807">
      <c r="AI807" s="82"/>
      <c r="AJ807" s="82"/>
      <c r="AK807" s="82"/>
      <c r="AL807" s="82"/>
      <c r="AM807" s="82"/>
      <c r="AN807" s="82"/>
      <c r="AO807" s="82"/>
      <c r="AP807" s="82"/>
      <c r="AQ807" s="82"/>
      <c r="AR807" s="82"/>
      <c r="AS807" s="82"/>
      <c r="AT807" s="82"/>
      <c r="AU807" s="82"/>
      <c r="AV807" s="82"/>
      <c r="AW807" s="82"/>
      <c r="AX807" s="82"/>
      <c r="AY807" s="82"/>
      <c r="AZ807" s="82"/>
      <c r="BA807" s="82"/>
      <c r="BB807" s="82"/>
      <c r="BC807" s="82"/>
      <c r="BD807" s="82"/>
      <c r="BE807" s="82"/>
      <c r="BF807" s="82"/>
      <c r="BG807" s="82"/>
      <c r="BH807" s="82"/>
      <c r="BI807" s="82"/>
      <c r="BJ807" s="82"/>
    </row>
    <row r="808">
      <c r="AI808" s="82"/>
      <c r="AJ808" s="82"/>
      <c r="AK808" s="82"/>
      <c r="AL808" s="82"/>
      <c r="AM808" s="82"/>
      <c r="AN808" s="82"/>
      <c r="AO808" s="82"/>
      <c r="AP808" s="82"/>
      <c r="AQ808" s="82"/>
      <c r="AR808" s="82"/>
      <c r="AS808" s="82"/>
      <c r="AT808" s="82"/>
      <c r="AU808" s="82"/>
      <c r="AV808" s="82"/>
      <c r="AW808" s="82"/>
      <c r="AX808" s="82"/>
      <c r="AY808" s="82"/>
      <c r="AZ808" s="82"/>
      <c r="BA808" s="82"/>
      <c r="BB808" s="82"/>
      <c r="BC808" s="82"/>
      <c r="BD808" s="82"/>
      <c r="BE808" s="82"/>
      <c r="BF808" s="82"/>
      <c r="BG808" s="82"/>
      <c r="BH808" s="82"/>
      <c r="BI808" s="82"/>
      <c r="BJ808" s="82"/>
    </row>
    <row r="809">
      <c r="AI809" s="82"/>
      <c r="AJ809" s="82"/>
      <c r="AK809" s="82"/>
      <c r="AL809" s="82"/>
      <c r="AM809" s="82"/>
      <c r="AN809" s="82"/>
      <c r="AO809" s="82"/>
      <c r="AP809" s="82"/>
      <c r="AQ809" s="82"/>
      <c r="AR809" s="82"/>
      <c r="AS809" s="82"/>
      <c r="AT809" s="82"/>
      <c r="AU809" s="82"/>
      <c r="AV809" s="82"/>
      <c r="AW809" s="82"/>
      <c r="AX809" s="82"/>
      <c r="AY809" s="82"/>
      <c r="AZ809" s="82"/>
      <c r="BA809" s="82"/>
      <c r="BB809" s="82"/>
      <c r="BC809" s="82"/>
      <c r="BD809" s="82"/>
      <c r="BE809" s="82"/>
      <c r="BF809" s="82"/>
      <c r="BG809" s="82"/>
      <c r="BH809" s="82"/>
      <c r="BI809" s="82"/>
      <c r="BJ809" s="82"/>
    </row>
    <row r="810">
      <c r="AI810" s="82"/>
      <c r="AJ810" s="82"/>
      <c r="AK810" s="82"/>
      <c r="AL810" s="82"/>
      <c r="AM810" s="82"/>
      <c r="AN810" s="82"/>
      <c r="AO810" s="82"/>
      <c r="AP810" s="82"/>
      <c r="AQ810" s="82"/>
      <c r="AR810" s="82"/>
      <c r="AS810" s="82"/>
      <c r="AT810" s="82"/>
      <c r="AU810" s="82"/>
      <c r="AV810" s="82"/>
      <c r="AW810" s="82"/>
      <c r="AX810" s="82"/>
      <c r="AY810" s="82"/>
      <c r="AZ810" s="82"/>
      <c r="BA810" s="82"/>
      <c r="BB810" s="82"/>
      <c r="BC810" s="82"/>
      <c r="BD810" s="82"/>
      <c r="BE810" s="82"/>
      <c r="BF810" s="82"/>
      <c r="BG810" s="82"/>
      <c r="BH810" s="82"/>
      <c r="BI810" s="82"/>
      <c r="BJ810" s="82"/>
    </row>
    <row r="811">
      <c r="AI811" s="82"/>
      <c r="AJ811" s="82"/>
      <c r="AK811" s="82"/>
      <c r="AL811" s="82"/>
      <c r="AM811" s="82"/>
      <c r="AN811" s="82"/>
      <c r="AO811" s="82"/>
      <c r="AP811" s="82"/>
      <c r="AQ811" s="82"/>
      <c r="AR811" s="82"/>
      <c r="AS811" s="82"/>
      <c r="AT811" s="82"/>
      <c r="AU811" s="82"/>
      <c r="AV811" s="82"/>
      <c r="AW811" s="82"/>
      <c r="AX811" s="82"/>
      <c r="AY811" s="82"/>
      <c r="AZ811" s="82"/>
      <c r="BA811" s="82"/>
      <c r="BB811" s="82"/>
      <c r="BC811" s="82"/>
      <c r="BD811" s="82"/>
      <c r="BE811" s="82"/>
      <c r="BF811" s="82"/>
      <c r="BG811" s="82"/>
      <c r="BH811" s="82"/>
      <c r="BI811" s="82"/>
      <c r="BJ811" s="82"/>
    </row>
    <row r="812">
      <c r="AI812" s="82"/>
      <c r="AJ812" s="82"/>
      <c r="AK812" s="82"/>
      <c r="AL812" s="82"/>
      <c r="AM812" s="82"/>
      <c r="AN812" s="82"/>
      <c r="AO812" s="82"/>
      <c r="AP812" s="82"/>
      <c r="AQ812" s="82"/>
      <c r="AR812" s="82"/>
      <c r="AS812" s="82"/>
      <c r="AT812" s="82"/>
      <c r="AU812" s="82"/>
      <c r="AV812" s="82"/>
      <c r="AW812" s="82"/>
      <c r="AX812" s="82"/>
      <c r="AY812" s="82"/>
      <c r="AZ812" s="82"/>
      <c r="BA812" s="82"/>
      <c r="BB812" s="82"/>
      <c r="BC812" s="82"/>
      <c r="BD812" s="82"/>
      <c r="BE812" s="82"/>
      <c r="BF812" s="82"/>
      <c r="BG812" s="82"/>
      <c r="BH812" s="82"/>
      <c r="BI812" s="82"/>
      <c r="BJ812" s="82"/>
    </row>
    <row r="813">
      <c r="AI813" s="82"/>
      <c r="AJ813" s="82"/>
      <c r="AK813" s="82"/>
      <c r="AL813" s="82"/>
      <c r="AM813" s="82"/>
      <c r="AN813" s="82"/>
      <c r="AO813" s="82"/>
      <c r="AP813" s="82"/>
      <c r="AQ813" s="82"/>
      <c r="AR813" s="82"/>
      <c r="AS813" s="82"/>
      <c r="AT813" s="82"/>
      <c r="AU813" s="82"/>
      <c r="AV813" s="82"/>
      <c r="AW813" s="82"/>
      <c r="AX813" s="82"/>
      <c r="AY813" s="82"/>
      <c r="AZ813" s="82"/>
      <c r="BA813" s="82"/>
      <c r="BB813" s="82"/>
      <c r="BC813" s="82"/>
      <c r="BD813" s="82"/>
      <c r="BE813" s="82"/>
      <c r="BF813" s="82"/>
      <c r="BG813" s="82"/>
      <c r="BH813" s="82"/>
      <c r="BI813" s="82"/>
      <c r="BJ813" s="82"/>
    </row>
    <row r="814">
      <c r="AI814" s="82"/>
      <c r="AJ814" s="82"/>
      <c r="AK814" s="82"/>
      <c r="AL814" s="82"/>
      <c r="AM814" s="82"/>
      <c r="AN814" s="82"/>
      <c r="AO814" s="82"/>
      <c r="AP814" s="82"/>
      <c r="AQ814" s="82"/>
      <c r="AR814" s="82"/>
      <c r="AS814" s="82"/>
      <c r="AT814" s="82"/>
      <c r="AU814" s="82"/>
      <c r="AV814" s="82"/>
      <c r="AW814" s="82"/>
      <c r="AX814" s="82"/>
      <c r="AY814" s="82"/>
      <c r="AZ814" s="82"/>
      <c r="BA814" s="82"/>
      <c r="BB814" s="82"/>
      <c r="BC814" s="82"/>
      <c r="BD814" s="82"/>
      <c r="BE814" s="82"/>
      <c r="BF814" s="82"/>
      <c r="BG814" s="82"/>
      <c r="BH814" s="82"/>
      <c r="BI814" s="82"/>
      <c r="BJ814" s="82"/>
    </row>
    <row r="815">
      <c r="AI815" s="82"/>
      <c r="AJ815" s="82"/>
      <c r="AK815" s="82"/>
      <c r="AL815" s="82"/>
      <c r="AM815" s="82"/>
      <c r="AN815" s="82"/>
      <c r="AO815" s="82"/>
      <c r="AP815" s="82"/>
      <c r="AQ815" s="82"/>
      <c r="AR815" s="82"/>
      <c r="AS815" s="82"/>
      <c r="AT815" s="82"/>
      <c r="AU815" s="82"/>
      <c r="AV815" s="82"/>
      <c r="AW815" s="82"/>
      <c r="AX815" s="82"/>
      <c r="AY815" s="82"/>
      <c r="AZ815" s="82"/>
      <c r="BA815" s="82"/>
      <c r="BB815" s="82"/>
      <c r="BC815" s="82"/>
      <c r="BD815" s="82"/>
      <c r="BE815" s="82"/>
      <c r="BF815" s="82"/>
      <c r="BG815" s="82"/>
      <c r="BH815" s="82"/>
      <c r="BI815" s="82"/>
      <c r="BJ815" s="82"/>
    </row>
    <row r="816">
      <c r="AI816" s="82"/>
      <c r="AJ816" s="82"/>
      <c r="AK816" s="82"/>
      <c r="AL816" s="82"/>
      <c r="AM816" s="82"/>
      <c r="AN816" s="82"/>
      <c r="AO816" s="82"/>
      <c r="AP816" s="82"/>
      <c r="AQ816" s="82"/>
      <c r="AR816" s="82"/>
      <c r="AS816" s="82"/>
      <c r="AT816" s="82"/>
      <c r="AU816" s="82"/>
      <c r="AV816" s="82"/>
      <c r="AW816" s="82"/>
      <c r="AX816" s="82"/>
      <c r="AY816" s="82"/>
      <c r="AZ816" s="82"/>
      <c r="BA816" s="82"/>
      <c r="BB816" s="82"/>
      <c r="BC816" s="82"/>
      <c r="BD816" s="82"/>
      <c r="BE816" s="82"/>
      <c r="BF816" s="82"/>
      <c r="BG816" s="82"/>
      <c r="BH816" s="82"/>
      <c r="BI816" s="82"/>
      <c r="BJ816" s="82"/>
    </row>
    <row r="817">
      <c r="AI817" s="82"/>
      <c r="AJ817" s="82"/>
      <c r="AK817" s="82"/>
      <c r="AL817" s="82"/>
      <c r="AM817" s="82"/>
      <c r="AN817" s="82"/>
      <c r="AO817" s="82"/>
      <c r="AP817" s="82"/>
      <c r="AQ817" s="82"/>
      <c r="AR817" s="82"/>
      <c r="AS817" s="82"/>
      <c r="AT817" s="82"/>
      <c r="AU817" s="82"/>
      <c r="AV817" s="82"/>
      <c r="AW817" s="82"/>
      <c r="AX817" s="82"/>
      <c r="AY817" s="82"/>
      <c r="AZ817" s="82"/>
      <c r="BA817" s="82"/>
      <c r="BB817" s="82"/>
      <c r="BC817" s="82"/>
      <c r="BD817" s="82"/>
      <c r="BE817" s="82"/>
      <c r="BF817" s="82"/>
      <c r="BG817" s="82"/>
      <c r="BH817" s="82"/>
      <c r="BI817" s="82"/>
      <c r="BJ817" s="82"/>
    </row>
    <row r="818">
      <c r="AI818" s="82"/>
      <c r="AJ818" s="82"/>
      <c r="AK818" s="82"/>
      <c r="AL818" s="82"/>
      <c r="AM818" s="82"/>
      <c r="AN818" s="82"/>
      <c r="AO818" s="82"/>
      <c r="AP818" s="82"/>
      <c r="AQ818" s="82"/>
      <c r="AR818" s="82"/>
      <c r="AS818" s="82"/>
      <c r="AT818" s="82"/>
      <c r="AU818" s="82"/>
      <c r="AV818" s="82"/>
      <c r="AW818" s="82"/>
      <c r="AX818" s="82"/>
      <c r="AY818" s="82"/>
      <c r="AZ818" s="82"/>
      <c r="BA818" s="82"/>
      <c r="BB818" s="82"/>
      <c r="BC818" s="82"/>
      <c r="BD818" s="82"/>
      <c r="BE818" s="82"/>
      <c r="BF818" s="82"/>
      <c r="BG818" s="82"/>
      <c r="BH818" s="82"/>
      <c r="BI818" s="82"/>
      <c r="BJ818" s="82"/>
    </row>
    <row r="819">
      <c r="AI819" s="82"/>
      <c r="AJ819" s="82"/>
      <c r="AK819" s="82"/>
      <c r="AL819" s="82"/>
      <c r="AM819" s="82"/>
      <c r="AN819" s="82"/>
      <c r="AO819" s="82"/>
      <c r="AP819" s="82"/>
      <c r="AQ819" s="82"/>
      <c r="AR819" s="82"/>
      <c r="AS819" s="82"/>
      <c r="AT819" s="82"/>
      <c r="AU819" s="82"/>
      <c r="AV819" s="82"/>
      <c r="AW819" s="82"/>
      <c r="AX819" s="82"/>
      <c r="AY819" s="82"/>
      <c r="AZ819" s="82"/>
      <c r="BA819" s="82"/>
      <c r="BB819" s="82"/>
      <c r="BC819" s="82"/>
      <c r="BD819" s="82"/>
      <c r="BE819" s="82"/>
      <c r="BF819" s="82"/>
      <c r="BG819" s="82"/>
      <c r="BH819" s="82"/>
      <c r="BI819" s="82"/>
      <c r="BJ819" s="82"/>
    </row>
    <row r="820">
      <c r="AI820" s="82"/>
      <c r="AJ820" s="82"/>
      <c r="AK820" s="82"/>
      <c r="AL820" s="82"/>
      <c r="AM820" s="82"/>
      <c r="AN820" s="82"/>
      <c r="AO820" s="82"/>
      <c r="AP820" s="82"/>
      <c r="AQ820" s="82"/>
      <c r="AR820" s="82"/>
      <c r="AS820" s="82"/>
      <c r="AT820" s="82"/>
      <c r="AU820" s="82"/>
      <c r="AV820" s="82"/>
      <c r="AW820" s="82"/>
      <c r="AX820" s="82"/>
      <c r="AY820" s="82"/>
      <c r="AZ820" s="82"/>
      <c r="BA820" s="82"/>
      <c r="BB820" s="82"/>
      <c r="BC820" s="82"/>
      <c r="BD820" s="82"/>
      <c r="BE820" s="82"/>
      <c r="BF820" s="82"/>
      <c r="BG820" s="82"/>
      <c r="BH820" s="82"/>
      <c r="BI820" s="82"/>
      <c r="BJ820" s="82"/>
    </row>
    <row r="821">
      <c r="AI821" s="82"/>
      <c r="AJ821" s="82"/>
      <c r="AK821" s="82"/>
      <c r="AL821" s="82"/>
      <c r="AM821" s="82"/>
      <c r="AN821" s="82"/>
      <c r="AO821" s="82"/>
      <c r="AP821" s="82"/>
      <c r="AQ821" s="82"/>
      <c r="AR821" s="82"/>
      <c r="AS821" s="82"/>
      <c r="AT821" s="82"/>
      <c r="AU821" s="82"/>
      <c r="AV821" s="82"/>
      <c r="AW821" s="82"/>
      <c r="AX821" s="82"/>
      <c r="AY821" s="82"/>
      <c r="AZ821" s="82"/>
      <c r="BA821" s="82"/>
      <c r="BB821" s="82"/>
      <c r="BC821" s="82"/>
      <c r="BD821" s="82"/>
      <c r="BE821" s="82"/>
      <c r="BF821" s="82"/>
      <c r="BG821" s="82"/>
      <c r="BH821" s="82"/>
      <c r="BI821" s="82"/>
      <c r="BJ821" s="82"/>
    </row>
    <row r="822">
      <c r="AI822" s="82"/>
      <c r="AJ822" s="82"/>
      <c r="AK822" s="82"/>
      <c r="AL822" s="82"/>
      <c r="AM822" s="82"/>
      <c r="AN822" s="82"/>
      <c r="AO822" s="82"/>
      <c r="AP822" s="82"/>
      <c r="AQ822" s="82"/>
      <c r="AR822" s="82"/>
      <c r="AS822" s="82"/>
      <c r="AT822" s="82"/>
      <c r="AU822" s="82"/>
      <c r="AV822" s="82"/>
      <c r="AW822" s="82"/>
      <c r="AX822" s="82"/>
      <c r="AY822" s="82"/>
      <c r="AZ822" s="82"/>
      <c r="BA822" s="82"/>
      <c r="BB822" s="82"/>
      <c r="BC822" s="82"/>
      <c r="BD822" s="82"/>
      <c r="BE822" s="82"/>
      <c r="BF822" s="82"/>
      <c r="BG822" s="82"/>
      <c r="BH822" s="82"/>
      <c r="BI822" s="82"/>
      <c r="BJ822" s="82"/>
    </row>
    <row r="823">
      <c r="AI823" s="82"/>
      <c r="AJ823" s="82"/>
      <c r="AK823" s="82"/>
      <c r="AL823" s="82"/>
      <c r="AM823" s="82"/>
      <c r="AN823" s="82"/>
      <c r="AO823" s="82"/>
      <c r="AP823" s="82"/>
      <c r="AQ823" s="82"/>
      <c r="AR823" s="82"/>
      <c r="AS823" s="82"/>
      <c r="AT823" s="82"/>
      <c r="AU823" s="82"/>
      <c r="AV823" s="82"/>
      <c r="AW823" s="82"/>
      <c r="AX823" s="82"/>
      <c r="AY823" s="82"/>
      <c r="AZ823" s="82"/>
      <c r="BA823" s="82"/>
      <c r="BB823" s="82"/>
      <c r="BC823" s="82"/>
      <c r="BD823" s="82"/>
      <c r="BE823" s="82"/>
      <c r="BF823" s="82"/>
      <c r="BG823" s="82"/>
      <c r="BH823" s="82"/>
      <c r="BI823" s="82"/>
      <c r="BJ823" s="82"/>
    </row>
    <row r="824">
      <c r="AI824" s="82"/>
      <c r="AJ824" s="82"/>
      <c r="AK824" s="82"/>
      <c r="AL824" s="82"/>
      <c r="AM824" s="82"/>
      <c r="AN824" s="82"/>
      <c r="AO824" s="82"/>
      <c r="AP824" s="82"/>
      <c r="AQ824" s="82"/>
      <c r="AR824" s="82"/>
      <c r="AS824" s="82"/>
      <c r="AT824" s="82"/>
      <c r="AU824" s="82"/>
      <c r="AV824" s="82"/>
      <c r="AW824" s="82"/>
      <c r="AX824" s="82"/>
      <c r="AY824" s="82"/>
      <c r="AZ824" s="82"/>
      <c r="BA824" s="82"/>
      <c r="BB824" s="82"/>
      <c r="BC824" s="82"/>
      <c r="BD824" s="82"/>
      <c r="BE824" s="82"/>
      <c r="BF824" s="82"/>
      <c r="BG824" s="82"/>
      <c r="BH824" s="82"/>
      <c r="BI824" s="82"/>
      <c r="BJ824" s="82"/>
    </row>
    <row r="825">
      <c r="AI825" s="82"/>
      <c r="AJ825" s="82"/>
      <c r="AK825" s="82"/>
      <c r="AL825" s="82"/>
      <c r="AM825" s="82"/>
      <c r="AN825" s="82"/>
      <c r="AO825" s="82"/>
      <c r="AP825" s="82"/>
      <c r="AQ825" s="82"/>
      <c r="AR825" s="82"/>
      <c r="AS825" s="82"/>
      <c r="AT825" s="82"/>
      <c r="AU825" s="82"/>
      <c r="AV825" s="82"/>
      <c r="AW825" s="82"/>
      <c r="AX825" s="82"/>
      <c r="AY825" s="82"/>
      <c r="AZ825" s="82"/>
      <c r="BA825" s="82"/>
      <c r="BB825" s="82"/>
      <c r="BC825" s="82"/>
      <c r="BD825" s="82"/>
      <c r="BE825" s="82"/>
      <c r="BF825" s="82"/>
      <c r="BG825" s="82"/>
      <c r="BH825" s="82"/>
      <c r="BI825" s="82"/>
      <c r="BJ825" s="82"/>
    </row>
    <row r="826">
      <c r="AI826" s="82"/>
      <c r="AJ826" s="82"/>
      <c r="AK826" s="82"/>
      <c r="AL826" s="82"/>
      <c r="AM826" s="82"/>
      <c r="AN826" s="82"/>
      <c r="AO826" s="82"/>
      <c r="AP826" s="82"/>
      <c r="AQ826" s="82"/>
      <c r="AR826" s="82"/>
      <c r="AS826" s="82"/>
      <c r="AT826" s="82"/>
      <c r="AU826" s="82"/>
      <c r="AV826" s="82"/>
      <c r="AW826" s="82"/>
      <c r="AX826" s="82"/>
      <c r="AY826" s="82"/>
      <c r="AZ826" s="82"/>
      <c r="BA826" s="82"/>
      <c r="BB826" s="82"/>
      <c r="BC826" s="82"/>
      <c r="BD826" s="82"/>
      <c r="BE826" s="82"/>
      <c r="BF826" s="82"/>
      <c r="BG826" s="82"/>
      <c r="BH826" s="82"/>
      <c r="BI826" s="82"/>
      <c r="BJ826" s="82"/>
    </row>
    <row r="827">
      <c r="AI827" s="82"/>
      <c r="AJ827" s="82"/>
      <c r="AK827" s="82"/>
      <c r="AL827" s="82"/>
      <c r="AM827" s="82"/>
      <c r="AN827" s="82"/>
      <c r="AO827" s="82"/>
      <c r="AP827" s="82"/>
      <c r="AQ827" s="82"/>
      <c r="AR827" s="82"/>
      <c r="AS827" s="82"/>
      <c r="AT827" s="82"/>
      <c r="AU827" s="82"/>
      <c r="AV827" s="82"/>
      <c r="AW827" s="82"/>
      <c r="AX827" s="82"/>
      <c r="AY827" s="82"/>
      <c r="AZ827" s="82"/>
      <c r="BA827" s="82"/>
      <c r="BB827" s="82"/>
      <c r="BC827" s="82"/>
      <c r="BD827" s="82"/>
      <c r="BE827" s="82"/>
      <c r="BF827" s="82"/>
      <c r="BG827" s="82"/>
      <c r="BH827" s="82"/>
      <c r="BI827" s="82"/>
      <c r="BJ827" s="82"/>
    </row>
    <row r="828">
      <c r="AI828" s="82"/>
      <c r="AJ828" s="82"/>
      <c r="AK828" s="82"/>
      <c r="AL828" s="82"/>
      <c r="AM828" s="82"/>
      <c r="AN828" s="82"/>
      <c r="AO828" s="82"/>
      <c r="AP828" s="82"/>
      <c r="AQ828" s="82"/>
      <c r="AR828" s="82"/>
      <c r="AS828" s="82"/>
      <c r="AT828" s="82"/>
      <c r="AU828" s="82"/>
      <c r="AV828" s="82"/>
      <c r="AW828" s="82"/>
      <c r="AX828" s="82"/>
      <c r="AY828" s="82"/>
      <c r="AZ828" s="82"/>
      <c r="BA828" s="82"/>
      <c r="BB828" s="82"/>
      <c r="BC828" s="82"/>
      <c r="BD828" s="82"/>
      <c r="BE828" s="82"/>
      <c r="BF828" s="82"/>
      <c r="BG828" s="82"/>
      <c r="BH828" s="82"/>
      <c r="BI828" s="82"/>
      <c r="BJ828" s="82"/>
    </row>
    <row r="829">
      <c r="AI829" s="82"/>
      <c r="AJ829" s="82"/>
      <c r="AK829" s="82"/>
      <c r="AL829" s="82"/>
      <c r="AM829" s="82"/>
      <c r="AN829" s="82"/>
      <c r="AO829" s="82"/>
      <c r="AP829" s="82"/>
      <c r="AQ829" s="82"/>
      <c r="AR829" s="82"/>
      <c r="AS829" s="82"/>
      <c r="AT829" s="82"/>
      <c r="AU829" s="82"/>
      <c r="AV829" s="82"/>
      <c r="AW829" s="82"/>
      <c r="AX829" s="82"/>
      <c r="AY829" s="82"/>
      <c r="AZ829" s="82"/>
      <c r="BA829" s="82"/>
      <c r="BB829" s="82"/>
      <c r="BC829" s="82"/>
      <c r="BD829" s="82"/>
      <c r="BE829" s="82"/>
      <c r="BF829" s="82"/>
      <c r="BG829" s="82"/>
      <c r="BH829" s="82"/>
      <c r="BI829" s="82"/>
      <c r="BJ829" s="82"/>
    </row>
    <row r="830">
      <c r="AI830" s="82"/>
      <c r="AJ830" s="82"/>
      <c r="AK830" s="82"/>
      <c r="AL830" s="82"/>
      <c r="AM830" s="82"/>
      <c r="AN830" s="82"/>
      <c r="AO830" s="82"/>
      <c r="AP830" s="82"/>
      <c r="AQ830" s="82"/>
      <c r="AR830" s="82"/>
      <c r="AS830" s="82"/>
      <c r="AT830" s="82"/>
      <c r="AU830" s="82"/>
      <c r="AV830" s="82"/>
      <c r="AW830" s="82"/>
      <c r="AX830" s="82"/>
      <c r="AY830" s="82"/>
      <c r="AZ830" s="82"/>
      <c r="BA830" s="82"/>
      <c r="BB830" s="82"/>
      <c r="BC830" s="82"/>
      <c r="BD830" s="82"/>
      <c r="BE830" s="82"/>
      <c r="BF830" s="82"/>
      <c r="BG830" s="82"/>
      <c r="BH830" s="82"/>
      <c r="BI830" s="82"/>
      <c r="BJ830" s="82"/>
    </row>
    <row r="831">
      <c r="AI831" s="82"/>
      <c r="AJ831" s="82"/>
      <c r="AK831" s="82"/>
      <c r="AL831" s="82"/>
      <c r="AM831" s="82"/>
      <c r="AN831" s="82"/>
      <c r="AO831" s="82"/>
      <c r="AP831" s="82"/>
      <c r="AQ831" s="82"/>
      <c r="AR831" s="82"/>
      <c r="AS831" s="82"/>
      <c r="AT831" s="82"/>
      <c r="AU831" s="82"/>
      <c r="AV831" s="82"/>
      <c r="AW831" s="82"/>
      <c r="AX831" s="82"/>
      <c r="AY831" s="82"/>
      <c r="AZ831" s="82"/>
      <c r="BA831" s="82"/>
      <c r="BB831" s="82"/>
      <c r="BC831" s="82"/>
      <c r="BD831" s="82"/>
      <c r="BE831" s="82"/>
      <c r="BF831" s="82"/>
      <c r="BG831" s="82"/>
      <c r="BH831" s="82"/>
      <c r="BI831" s="82"/>
      <c r="BJ831" s="82"/>
    </row>
    <row r="832">
      <c r="AI832" s="82"/>
      <c r="AJ832" s="82"/>
      <c r="AK832" s="82"/>
      <c r="AL832" s="82"/>
      <c r="AM832" s="82"/>
      <c r="AN832" s="82"/>
      <c r="AO832" s="82"/>
      <c r="AP832" s="82"/>
      <c r="AQ832" s="82"/>
      <c r="AR832" s="82"/>
      <c r="AS832" s="82"/>
      <c r="AT832" s="82"/>
      <c r="AU832" s="82"/>
      <c r="AV832" s="82"/>
      <c r="AW832" s="82"/>
      <c r="AX832" s="82"/>
      <c r="AY832" s="82"/>
      <c r="AZ832" s="82"/>
      <c r="BA832" s="82"/>
      <c r="BB832" s="82"/>
      <c r="BC832" s="82"/>
      <c r="BD832" s="82"/>
      <c r="BE832" s="82"/>
      <c r="BF832" s="82"/>
      <c r="BG832" s="82"/>
      <c r="BH832" s="82"/>
      <c r="BI832" s="82"/>
      <c r="BJ832" s="82"/>
    </row>
    <row r="833">
      <c r="AI833" s="82"/>
      <c r="AJ833" s="82"/>
      <c r="AK833" s="82"/>
      <c r="AL833" s="82"/>
      <c r="AM833" s="82"/>
      <c r="AN833" s="82"/>
      <c r="AO833" s="82"/>
      <c r="AP833" s="82"/>
      <c r="AQ833" s="82"/>
      <c r="AR833" s="82"/>
      <c r="AS833" s="82"/>
      <c r="AT833" s="82"/>
      <c r="AU833" s="82"/>
      <c r="AV833" s="82"/>
      <c r="AW833" s="82"/>
      <c r="AX833" s="82"/>
      <c r="AY833" s="82"/>
      <c r="AZ833" s="82"/>
      <c r="BA833" s="82"/>
      <c r="BB833" s="82"/>
      <c r="BC833" s="82"/>
      <c r="BD833" s="82"/>
      <c r="BE833" s="82"/>
      <c r="BF833" s="82"/>
      <c r="BG833" s="82"/>
      <c r="BH833" s="82"/>
      <c r="BI833" s="82"/>
      <c r="BJ833" s="82"/>
    </row>
    <row r="834">
      <c r="AI834" s="82"/>
      <c r="AJ834" s="82"/>
      <c r="AK834" s="82"/>
      <c r="AL834" s="82"/>
      <c r="AM834" s="82"/>
      <c r="AN834" s="82"/>
      <c r="AO834" s="82"/>
      <c r="AP834" s="82"/>
      <c r="AQ834" s="82"/>
      <c r="AR834" s="82"/>
      <c r="AS834" s="82"/>
      <c r="AT834" s="82"/>
      <c r="AU834" s="82"/>
      <c r="AV834" s="82"/>
      <c r="AW834" s="82"/>
      <c r="AX834" s="82"/>
      <c r="AY834" s="82"/>
      <c r="AZ834" s="82"/>
      <c r="BA834" s="82"/>
      <c r="BB834" s="82"/>
      <c r="BC834" s="82"/>
      <c r="BD834" s="82"/>
      <c r="BE834" s="82"/>
      <c r="BF834" s="82"/>
      <c r="BG834" s="82"/>
      <c r="BH834" s="82"/>
      <c r="BI834" s="82"/>
      <c r="BJ834" s="82"/>
    </row>
    <row r="835">
      <c r="AI835" s="82"/>
      <c r="AJ835" s="82"/>
      <c r="AK835" s="82"/>
      <c r="AL835" s="82"/>
      <c r="AM835" s="82"/>
      <c r="AN835" s="82"/>
      <c r="AO835" s="82"/>
      <c r="AP835" s="82"/>
      <c r="AQ835" s="82"/>
      <c r="AR835" s="82"/>
      <c r="AS835" s="82"/>
      <c r="AT835" s="82"/>
      <c r="AU835" s="82"/>
      <c r="AV835" s="82"/>
      <c r="AW835" s="82"/>
      <c r="AX835" s="82"/>
      <c r="AY835" s="82"/>
      <c r="AZ835" s="82"/>
      <c r="BA835" s="82"/>
      <c r="BB835" s="82"/>
      <c r="BC835" s="82"/>
      <c r="BD835" s="82"/>
      <c r="BE835" s="82"/>
      <c r="BF835" s="82"/>
      <c r="BG835" s="82"/>
      <c r="BH835" s="82"/>
      <c r="BI835" s="82"/>
      <c r="BJ835" s="82"/>
    </row>
    <row r="836">
      <c r="AI836" s="82"/>
      <c r="AJ836" s="82"/>
      <c r="AK836" s="82"/>
      <c r="AL836" s="82"/>
      <c r="AM836" s="82"/>
      <c r="AN836" s="82"/>
      <c r="AO836" s="82"/>
      <c r="AP836" s="82"/>
      <c r="AQ836" s="82"/>
      <c r="AR836" s="82"/>
      <c r="AS836" s="82"/>
      <c r="AT836" s="82"/>
      <c r="AU836" s="82"/>
      <c r="AV836" s="82"/>
      <c r="AW836" s="82"/>
      <c r="AX836" s="82"/>
      <c r="AY836" s="82"/>
      <c r="AZ836" s="82"/>
      <c r="BA836" s="82"/>
      <c r="BB836" s="82"/>
      <c r="BC836" s="82"/>
      <c r="BD836" s="82"/>
      <c r="BE836" s="82"/>
      <c r="BF836" s="82"/>
      <c r="BG836" s="82"/>
      <c r="BH836" s="82"/>
      <c r="BI836" s="82"/>
      <c r="BJ836" s="82"/>
    </row>
    <row r="837">
      <c r="AI837" s="82"/>
      <c r="AJ837" s="82"/>
      <c r="AK837" s="82"/>
      <c r="AL837" s="82"/>
      <c r="AM837" s="82"/>
      <c r="AN837" s="82"/>
      <c r="AO837" s="82"/>
      <c r="AP837" s="82"/>
      <c r="AQ837" s="82"/>
      <c r="AR837" s="82"/>
      <c r="AS837" s="82"/>
      <c r="AT837" s="82"/>
      <c r="AU837" s="82"/>
      <c r="AV837" s="82"/>
      <c r="AW837" s="82"/>
      <c r="AX837" s="82"/>
      <c r="AY837" s="82"/>
      <c r="AZ837" s="82"/>
      <c r="BA837" s="82"/>
      <c r="BB837" s="82"/>
      <c r="BC837" s="82"/>
      <c r="BD837" s="82"/>
      <c r="BE837" s="82"/>
      <c r="BF837" s="82"/>
      <c r="BG837" s="82"/>
      <c r="BH837" s="82"/>
      <c r="BI837" s="82"/>
      <c r="BJ837" s="82"/>
    </row>
    <row r="838">
      <c r="AI838" s="82"/>
      <c r="AJ838" s="82"/>
      <c r="AK838" s="82"/>
      <c r="AL838" s="82"/>
      <c r="AM838" s="82"/>
      <c r="AN838" s="82"/>
      <c r="AO838" s="82"/>
      <c r="AP838" s="82"/>
      <c r="AQ838" s="82"/>
      <c r="AR838" s="82"/>
      <c r="AS838" s="82"/>
      <c r="AT838" s="82"/>
      <c r="AU838" s="82"/>
      <c r="AV838" s="82"/>
      <c r="AW838" s="82"/>
      <c r="AX838" s="82"/>
      <c r="AY838" s="82"/>
      <c r="AZ838" s="82"/>
      <c r="BA838" s="82"/>
      <c r="BB838" s="82"/>
      <c r="BC838" s="82"/>
      <c r="BD838" s="82"/>
      <c r="BE838" s="82"/>
      <c r="BF838" s="82"/>
      <c r="BG838" s="82"/>
      <c r="BH838" s="82"/>
      <c r="BI838" s="82"/>
      <c r="BJ838" s="82"/>
    </row>
    <row r="839">
      <c r="AI839" s="82"/>
      <c r="AJ839" s="82"/>
      <c r="AK839" s="82"/>
      <c r="AL839" s="82"/>
      <c r="AM839" s="82"/>
      <c r="AN839" s="82"/>
      <c r="AO839" s="82"/>
      <c r="AP839" s="82"/>
      <c r="AQ839" s="82"/>
      <c r="AR839" s="82"/>
      <c r="AS839" s="82"/>
      <c r="AT839" s="82"/>
      <c r="AU839" s="82"/>
      <c r="AV839" s="82"/>
      <c r="AW839" s="82"/>
      <c r="AX839" s="82"/>
      <c r="AY839" s="82"/>
      <c r="AZ839" s="82"/>
      <c r="BA839" s="82"/>
      <c r="BB839" s="82"/>
      <c r="BC839" s="82"/>
      <c r="BD839" s="82"/>
      <c r="BE839" s="82"/>
      <c r="BF839" s="82"/>
      <c r="BG839" s="82"/>
      <c r="BH839" s="82"/>
      <c r="BI839" s="82"/>
      <c r="BJ839" s="82"/>
    </row>
    <row r="840">
      <c r="AI840" s="82"/>
      <c r="AJ840" s="82"/>
      <c r="AK840" s="82"/>
      <c r="AL840" s="82"/>
      <c r="AM840" s="82"/>
      <c r="AN840" s="82"/>
      <c r="AO840" s="82"/>
      <c r="AP840" s="82"/>
      <c r="AQ840" s="82"/>
      <c r="AR840" s="82"/>
      <c r="AS840" s="82"/>
      <c r="AT840" s="82"/>
      <c r="AU840" s="82"/>
      <c r="AV840" s="82"/>
      <c r="AW840" s="82"/>
      <c r="AX840" s="82"/>
      <c r="AY840" s="82"/>
      <c r="AZ840" s="82"/>
      <c r="BA840" s="82"/>
      <c r="BB840" s="82"/>
      <c r="BC840" s="82"/>
      <c r="BD840" s="82"/>
      <c r="BE840" s="82"/>
      <c r="BF840" s="82"/>
      <c r="BG840" s="82"/>
      <c r="BH840" s="82"/>
      <c r="BI840" s="82"/>
      <c r="BJ840" s="82"/>
    </row>
    <row r="841">
      <c r="AI841" s="82"/>
      <c r="AJ841" s="82"/>
      <c r="AK841" s="82"/>
      <c r="AL841" s="82"/>
      <c r="AM841" s="82"/>
      <c r="AN841" s="82"/>
      <c r="AO841" s="82"/>
      <c r="AP841" s="82"/>
      <c r="AQ841" s="82"/>
      <c r="AR841" s="82"/>
      <c r="AS841" s="82"/>
      <c r="AT841" s="82"/>
      <c r="AU841" s="82"/>
      <c r="AV841" s="82"/>
      <c r="AW841" s="82"/>
      <c r="AX841" s="82"/>
      <c r="AY841" s="82"/>
      <c r="AZ841" s="82"/>
      <c r="BA841" s="82"/>
      <c r="BB841" s="82"/>
      <c r="BC841" s="82"/>
      <c r="BD841" s="82"/>
      <c r="BE841" s="82"/>
      <c r="BF841" s="82"/>
      <c r="BG841" s="82"/>
      <c r="BH841" s="82"/>
      <c r="BI841" s="82"/>
      <c r="BJ841" s="82"/>
    </row>
    <row r="842">
      <c r="AI842" s="82"/>
      <c r="AJ842" s="82"/>
      <c r="AK842" s="82"/>
      <c r="AL842" s="82"/>
      <c r="AM842" s="82"/>
      <c r="AN842" s="82"/>
      <c r="AO842" s="82"/>
      <c r="AP842" s="82"/>
      <c r="AQ842" s="82"/>
      <c r="AR842" s="82"/>
      <c r="AS842" s="82"/>
      <c r="AT842" s="82"/>
      <c r="AU842" s="82"/>
      <c r="AV842" s="82"/>
      <c r="AW842" s="82"/>
      <c r="AX842" s="82"/>
      <c r="AY842" s="82"/>
      <c r="AZ842" s="82"/>
      <c r="BA842" s="82"/>
      <c r="BB842" s="82"/>
      <c r="BC842" s="82"/>
      <c r="BD842" s="82"/>
      <c r="BE842" s="82"/>
      <c r="BF842" s="82"/>
      <c r="BG842" s="82"/>
      <c r="BH842" s="82"/>
      <c r="BI842" s="82"/>
      <c r="BJ842" s="82"/>
    </row>
    <row r="843">
      <c r="AI843" s="82"/>
      <c r="AJ843" s="82"/>
      <c r="AK843" s="82"/>
      <c r="AL843" s="82"/>
      <c r="AM843" s="82"/>
      <c r="AN843" s="82"/>
      <c r="AO843" s="82"/>
      <c r="AP843" s="82"/>
      <c r="AQ843" s="82"/>
      <c r="AR843" s="82"/>
      <c r="AS843" s="82"/>
      <c r="AT843" s="82"/>
      <c r="AU843" s="82"/>
      <c r="AV843" s="82"/>
      <c r="AW843" s="82"/>
      <c r="AX843" s="82"/>
      <c r="AY843" s="82"/>
      <c r="AZ843" s="82"/>
      <c r="BA843" s="82"/>
      <c r="BB843" s="82"/>
      <c r="BC843" s="82"/>
      <c r="BD843" s="82"/>
      <c r="BE843" s="82"/>
      <c r="BF843" s="82"/>
      <c r="BG843" s="82"/>
      <c r="BH843" s="82"/>
      <c r="BI843" s="82"/>
      <c r="BJ843" s="82"/>
    </row>
    <row r="844">
      <c r="AI844" s="82"/>
      <c r="AJ844" s="82"/>
      <c r="AK844" s="82"/>
      <c r="AL844" s="82"/>
      <c r="AM844" s="82"/>
      <c r="AN844" s="82"/>
      <c r="AO844" s="82"/>
      <c r="AP844" s="82"/>
      <c r="AQ844" s="82"/>
      <c r="AR844" s="82"/>
      <c r="AS844" s="82"/>
      <c r="AT844" s="82"/>
      <c r="AU844" s="82"/>
      <c r="AV844" s="82"/>
      <c r="AW844" s="82"/>
      <c r="AX844" s="82"/>
      <c r="AY844" s="82"/>
      <c r="AZ844" s="82"/>
      <c r="BA844" s="82"/>
      <c r="BB844" s="82"/>
      <c r="BC844" s="82"/>
      <c r="BD844" s="82"/>
      <c r="BE844" s="82"/>
      <c r="BF844" s="82"/>
      <c r="BG844" s="82"/>
      <c r="BH844" s="82"/>
      <c r="BI844" s="82"/>
      <c r="BJ844" s="82"/>
    </row>
    <row r="845">
      <c r="AI845" s="82"/>
      <c r="AJ845" s="82"/>
      <c r="AK845" s="82"/>
      <c r="AL845" s="82"/>
      <c r="AM845" s="82"/>
      <c r="AN845" s="82"/>
      <c r="AO845" s="82"/>
      <c r="AP845" s="82"/>
      <c r="AQ845" s="82"/>
      <c r="AR845" s="82"/>
      <c r="AS845" s="82"/>
      <c r="AT845" s="82"/>
      <c r="AU845" s="82"/>
      <c r="AV845" s="82"/>
      <c r="AW845" s="82"/>
      <c r="AX845" s="82"/>
      <c r="AY845" s="82"/>
      <c r="AZ845" s="82"/>
      <c r="BA845" s="82"/>
      <c r="BB845" s="82"/>
      <c r="BC845" s="82"/>
      <c r="BD845" s="82"/>
      <c r="BE845" s="82"/>
      <c r="BF845" s="82"/>
      <c r="BG845" s="82"/>
      <c r="BH845" s="82"/>
      <c r="BI845" s="82"/>
      <c r="BJ845" s="82"/>
    </row>
    <row r="846">
      <c r="AI846" s="82"/>
      <c r="AJ846" s="82"/>
      <c r="AK846" s="82"/>
      <c r="AL846" s="82"/>
      <c r="AM846" s="82"/>
      <c r="AN846" s="82"/>
      <c r="AO846" s="82"/>
      <c r="AP846" s="82"/>
      <c r="AQ846" s="82"/>
      <c r="AR846" s="82"/>
      <c r="AS846" s="82"/>
      <c r="AT846" s="82"/>
      <c r="AU846" s="82"/>
      <c r="AV846" s="82"/>
      <c r="AW846" s="82"/>
      <c r="AX846" s="82"/>
      <c r="AY846" s="82"/>
      <c r="AZ846" s="82"/>
      <c r="BA846" s="82"/>
      <c r="BB846" s="82"/>
      <c r="BC846" s="82"/>
      <c r="BD846" s="82"/>
      <c r="BE846" s="82"/>
      <c r="BF846" s="82"/>
      <c r="BG846" s="82"/>
      <c r="BH846" s="82"/>
      <c r="BI846" s="82"/>
      <c r="BJ846" s="82"/>
    </row>
    <row r="847">
      <c r="AI847" s="82"/>
      <c r="AJ847" s="82"/>
      <c r="AK847" s="82"/>
      <c r="AL847" s="82"/>
      <c r="AM847" s="82"/>
      <c r="AN847" s="82"/>
      <c r="AO847" s="82"/>
      <c r="AP847" s="82"/>
      <c r="AQ847" s="82"/>
      <c r="AR847" s="82"/>
      <c r="AS847" s="82"/>
      <c r="AT847" s="82"/>
      <c r="AU847" s="82"/>
      <c r="AV847" s="82"/>
      <c r="AW847" s="82"/>
      <c r="AX847" s="82"/>
      <c r="AY847" s="82"/>
      <c r="AZ847" s="82"/>
      <c r="BA847" s="82"/>
      <c r="BB847" s="82"/>
      <c r="BC847" s="82"/>
      <c r="BD847" s="82"/>
      <c r="BE847" s="82"/>
      <c r="BF847" s="82"/>
      <c r="BG847" s="82"/>
      <c r="BH847" s="82"/>
      <c r="BI847" s="82"/>
      <c r="BJ847" s="82"/>
    </row>
    <row r="848">
      <c r="AI848" s="82"/>
      <c r="AJ848" s="82"/>
      <c r="AK848" s="82"/>
      <c r="AL848" s="82"/>
      <c r="AM848" s="82"/>
      <c r="AN848" s="82"/>
      <c r="AO848" s="82"/>
      <c r="AP848" s="82"/>
      <c r="AQ848" s="82"/>
      <c r="AR848" s="82"/>
      <c r="AS848" s="82"/>
      <c r="AT848" s="82"/>
      <c r="AU848" s="82"/>
      <c r="AV848" s="82"/>
      <c r="AW848" s="82"/>
      <c r="AX848" s="82"/>
      <c r="AY848" s="82"/>
      <c r="AZ848" s="82"/>
      <c r="BA848" s="82"/>
      <c r="BB848" s="82"/>
      <c r="BC848" s="82"/>
      <c r="BD848" s="82"/>
      <c r="BE848" s="82"/>
      <c r="BF848" s="82"/>
      <c r="BG848" s="82"/>
      <c r="BH848" s="82"/>
      <c r="BI848" s="82"/>
      <c r="BJ848" s="82"/>
    </row>
    <row r="849">
      <c r="AI849" s="82"/>
      <c r="AJ849" s="82"/>
      <c r="AK849" s="82"/>
      <c r="AL849" s="82"/>
      <c r="AM849" s="82"/>
      <c r="AN849" s="82"/>
      <c r="AO849" s="82"/>
      <c r="AP849" s="82"/>
      <c r="AQ849" s="82"/>
      <c r="AR849" s="82"/>
      <c r="AS849" s="82"/>
      <c r="AT849" s="82"/>
      <c r="AU849" s="82"/>
      <c r="AV849" s="82"/>
      <c r="AW849" s="82"/>
      <c r="AX849" s="82"/>
      <c r="AY849" s="82"/>
      <c r="AZ849" s="82"/>
      <c r="BA849" s="82"/>
      <c r="BB849" s="82"/>
      <c r="BC849" s="82"/>
      <c r="BD849" s="82"/>
      <c r="BE849" s="82"/>
      <c r="BF849" s="82"/>
      <c r="BG849" s="82"/>
      <c r="BH849" s="82"/>
      <c r="BI849" s="82"/>
      <c r="BJ849" s="82"/>
    </row>
    <row r="850">
      <c r="AI850" s="82"/>
      <c r="AJ850" s="82"/>
      <c r="AK850" s="82"/>
      <c r="AL850" s="82"/>
      <c r="AM850" s="82"/>
      <c r="AN850" s="82"/>
      <c r="AO850" s="82"/>
      <c r="AP850" s="82"/>
      <c r="AQ850" s="82"/>
      <c r="AR850" s="82"/>
      <c r="AS850" s="82"/>
      <c r="AT850" s="82"/>
      <c r="AU850" s="82"/>
      <c r="AV850" s="82"/>
      <c r="AW850" s="82"/>
      <c r="AX850" s="82"/>
      <c r="AY850" s="82"/>
      <c r="AZ850" s="82"/>
      <c r="BA850" s="82"/>
      <c r="BB850" s="82"/>
      <c r="BC850" s="82"/>
      <c r="BD850" s="82"/>
      <c r="BE850" s="82"/>
      <c r="BF850" s="82"/>
      <c r="BG850" s="82"/>
      <c r="BH850" s="82"/>
      <c r="BI850" s="82"/>
      <c r="BJ850" s="82"/>
    </row>
    <row r="851">
      <c r="AI851" s="82"/>
      <c r="AJ851" s="82"/>
      <c r="AK851" s="82"/>
      <c r="AL851" s="82"/>
      <c r="AM851" s="82"/>
      <c r="AN851" s="82"/>
      <c r="AO851" s="82"/>
      <c r="AP851" s="82"/>
      <c r="AQ851" s="82"/>
      <c r="AR851" s="82"/>
      <c r="AS851" s="82"/>
      <c r="AT851" s="82"/>
      <c r="AU851" s="82"/>
      <c r="AV851" s="82"/>
      <c r="AW851" s="82"/>
      <c r="AX851" s="82"/>
      <c r="AY851" s="82"/>
      <c r="AZ851" s="82"/>
      <c r="BA851" s="82"/>
      <c r="BB851" s="82"/>
      <c r="BC851" s="82"/>
      <c r="BD851" s="82"/>
      <c r="BE851" s="82"/>
      <c r="BF851" s="82"/>
      <c r="BG851" s="82"/>
      <c r="BH851" s="82"/>
      <c r="BI851" s="82"/>
      <c r="BJ851" s="82"/>
    </row>
    <row r="852">
      <c r="AI852" s="82"/>
      <c r="AJ852" s="82"/>
      <c r="AK852" s="82"/>
      <c r="AL852" s="82"/>
      <c r="AM852" s="82"/>
      <c r="AN852" s="82"/>
      <c r="AO852" s="82"/>
      <c r="AP852" s="82"/>
      <c r="AQ852" s="82"/>
      <c r="AR852" s="82"/>
      <c r="AS852" s="82"/>
      <c r="AT852" s="82"/>
      <c r="AU852" s="82"/>
      <c r="AV852" s="82"/>
      <c r="AW852" s="82"/>
      <c r="AX852" s="82"/>
      <c r="AY852" s="82"/>
      <c r="AZ852" s="82"/>
      <c r="BA852" s="82"/>
      <c r="BB852" s="82"/>
      <c r="BC852" s="82"/>
      <c r="BD852" s="82"/>
      <c r="BE852" s="82"/>
      <c r="BF852" s="82"/>
      <c r="BG852" s="82"/>
      <c r="BH852" s="82"/>
      <c r="BI852" s="82"/>
      <c r="BJ852" s="82"/>
    </row>
    <row r="853">
      <c r="AI853" s="82"/>
      <c r="AJ853" s="82"/>
      <c r="AK853" s="82"/>
      <c r="AL853" s="82"/>
      <c r="AM853" s="82"/>
      <c r="AN853" s="82"/>
      <c r="AO853" s="82"/>
      <c r="AP853" s="82"/>
      <c r="AQ853" s="82"/>
      <c r="AR853" s="82"/>
      <c r="AS853" s="82"/>
      <c r="AT853" s="82"/>
      <c r="AU853" s="82"/>
      <c r="AV853" s="82"/>
      <c r="AW853" s="82"/>
      <c r="AX853" s="82"/>
      <c r="AY853" s="82"/>
      <c r="AZ853" s="82"/>
      <c r="BA853" s="82"/>
      <c r="BB853" s="82"/>
      <c r="BC853" s="82"/>
      <c r="BD853" s="82"/>
      <c r="BE853" s="82"/>
      <c r="BF853" s="82"/>
      <c r="BG853" s="82"/>
      <c r="BH853" s="82"/>
      <c r="BI853" s="82"/>
      <c r="BJ853" s="82"/>
    </row>
    <row r="854">
      <c r="AI854" s="82"/>
      <c r="AJ854" s="82"/>
      <c r="AK854" s="82"/>
      <c r="AL854" s="82"/>
      <c r="AM854" s="82"/>
      <c r="AN854" s="82"/>
      <c r="AO854" s="82"/>
      <c r="AP854" s="82"/>
      <c r="AQ854" s="82"/>
      <c r="AR854" s="82"/>
      <c r="AS854" s="82"/>
      <c r="AT854" s="82"/>
      <c r="AU854" s="82"/>
      <c r="AV854" s="82"/>
      <c r="AW854" s="82"/>
      <c r="AX854" s="82"/>
      <c r="AY854" s="82"/>
      <c r="AZ854" s="82"/>
      <c r="BA854" s="82"/>
      <c r="BB854" s="82"/>
      <c r="BC854" s="82"/>
      <c r="BD854" s="82"/>
      <c r="BE854" s="82"/>
      <c r="BF854" s="82"/>
      <c r="BG854" s="82"/>
      <c r="BH854" s="82"/>
      <c r="BI854" s="82"/>
      <c r="BJ854" s="82"/>
    </row>
    <row r="855">
      <c r="AI855" s="82"/>
      <c r="AJ855" s="82"/>
      <c r="AK855" s="82"/>
      <c r="AL855" s="82"/>
      <c r="AM855" s="82"/>
      <c r="AN855" s="82"/>
      <c r="AO855" s="82"/>
      <c r="AP855" s="82"/>
      <c r="AQ855" s="82"/>
      <c r="AR855" s="82"/>
      <c r="AS855" s="82"/>
      <c r="AT855" s="82"/>
      <c r="AU855" s="82"/>
      <c r="AV855" s="82"/>
      <c r="AW855" s="82"/>
      <c r="AX855" s="82"/>
      <c r="AY855" s="82"/>
      <c r="AZ855" s="82"/>
      <c r="BA855" s="82"/>
      <c r="BB855" s="82"/>
      <c r="BC855" s="82"/>
      <c r="BD855" s="82"/>
      <c r="BE855" s="82"/>
      <c r="BF855" s="82"/>
      <c r="BG855" s="82"/>
      <c r="BH855" s="82"/>
      <c r="BI855" s="82"/>
      <c r="BJ855" s="82"/>
    </row>
    <row r="856">
      <c r="AI856" s="82"/>
      <c r="AJ856" s="82"/>
      <c r="AK856" s="82"/>
      <c r="AL856" s="82"/>
      <c r="AM856" s="82"/>
      <c r="AN856" s="82"/>
      <c r="AO856" s="82"/>
      <c r="AP856" s="82"/>
      <c r="AQ856" s="82"/>
      <c r="AR856" s="82"/>
      <c r="AS856" s="82"/>
      <c r="AT856" s="82"/>
      <c r="AU856" s="82"/>
      <c r="AV856" s="82"/>
      <c r="AW856" s="82"/>
      <c r="AX856" s="82"/>
      <c r="AY856" s="82"/>
      <c r="AZ856" s="82"/>
      <c r="BA856" s="82"/>
      <c r="BB856" s="82"/>
      <c r="BC856" s="82"/>
      <c r="BD856" s="82"/>
      <c r="BE856" s="82"/>
      <c r="BF856" s="82"/>
      <c r="BG856" s="82"/>
      <c r="BH856" s="82"/>
      <c r="BI856" s="82"/>
      <c r="BJ856" s="82"/>
    </row>
    <row r="857">
      <c r="AI857" s="82"/>
      <c r="AJ857" s="82"/>
      <c r="AK857" s="82"/>
      <c r="AL857" s="82"/>
      <c r="AM857" s="82"/>
      <c r="AN857" s="82"/>
      <c r="AO857" s="82"/>
      <c r="AP857" s="82"/>
      <c r="AQ857" s="82"/>
      <c r="AR857" s="82"/>
      <c r="AS857" s="82"/>
      <c r="AT857" s="82"/>
      <c r="AU857" s="82"/>
      <c r="AV857" s="82"/>
      <c r="AW857" s="82"/>
      <c r="AX857" s="82"/>
      <c r="AY857" s="82"/>
      <c r="AZ857" s="82"/>
      <c r="BA857" s="82"/>
      <c r="BB857" s="82"/>
      <c r="BC857" s="82"/>
      <c r="BD857" s="82"/>
      <c r="BE857" s="82"/>
      <c r="BF857" s="82"/>
      <c r="BG857" s="82"/>
      <c r="BH857" s="82"/>
      <c r="BI857" s="82"/>
      <c r="BJ857" s="82"/>
    </row>
    <row r="858">
      <c r="AI858" s="82"/>
      <c r="AJ858" s="82"/>
      <c r="AK858" s="82"/>
      <c r="AL858" s="82"/>
      <c r="AM858" s="82"/>
      <c r="AN858" s="82"/>
      <c r="AO858" s="82"/>
      <c r="AP858" s="82"/>
      <c r="AQ858" s="82"/>
      <c r="AR858" s="82"/>
      <c r="AS858" s="82"/>
      <c r="AT858" s="82"/>
      <c r="AU858" s="82"/>
      <c r="AV858" s="82"/>
      <c r="AW858" s="82"/>
      <c r="AX858" s="82"/>
      <c r="AY858" s="82"/>
      <c r="AZ858" s="82"/>
      <c r="BA858" s="82"/>
      <c r="BB858" s="82"/>
      <c r="BC858" s="82"/>
      <c r="BD858" s="82"/>
      <c r="BE858" s="82"/>
      <c r="BF858" s="82"/>
      <c r="BG858" s="82"/>
      <c r="BH858" s="82"/>
      <c r="BI858" s="82"/>
      <c r="BJ858" s="82"/>
    </row>
    <row r="859">
      <c r="AI859" s="82"/>
      <c r="AJ859" s="82"/>
      <c r="AK859" s="82"/>
      <c r="AL859" s="82"/>
      <c r="AM859" s="82"/>
      <c r="AN859" s="82"/>
      <c r="AO859" s="82"/>
      <c r="AP859" s="82"/>
      <c r="AQ859" s="82"/>
      <c r="AR859" s="82"/>
      <c r="AS859" s="82"/>
      <c r="AT859" s="82"/>
      <c r="AU859" s="82"/>
      <c r="AV859" s="82"/>
      <c r="AW859" s="82"/>
      <c r="AX859" s="82"/>
      <c r="AY859" s="82"/>
      <c r="AZ859" s="82"/>
      <c r="BA859" s="82"/>
      <c r="BB859" s="82"/>
      <c r="BC859" s="82"/>
      <c r="BD859" s="82"/>
      <c r="BE859" s="82"/>
      <c r="BF859" s="82"/>
      <c r="BG859" s="82"/>
      <c r="BH859" s="82"/>
      <c r="BI859" s="82"/>
      <c r="BJ859" s="82"/>
    </row>
    <row r="860">
      <c r="AI860" s="82"/>
      <c r="AJ860" s="82"/>
      <c r="AK860" s="82"/>
      <c r="AL860" s="82"/>
      <c r="AM860" s="82"/>
      <c r="AN860" s="82"/>
      <c r="AO860" s="82"/>
      <c r="AP860" s="82"/>
      <c r="AQ860" s="82"/>
      <c r="AR860" s="82"/>
      <c r="AS860" s="82"/>
      <c r="AT860" s="82"/>
      <c r="AU860" s="82"/>
      <c r="AV860" s="82"/>
      <c r="AW860" s="82"/>
      <c r="AX860" s="82"/>
      <c r="AY860" s="82"/>
      <c r="AZ860" s="82"/>
      <c r="BA860" s="82"/>
      <c r="BB860" s="82"/>
      <c r="BC860" s="82"/>
      <c r="BD860" s="82"/>
      <c r="BE860" s="82"/>
      <c r="BF860" s="82"/>
      <c r="BG860" s="82"/>
      <c r="BH860" s="82"/>
      <c r="BI860" s="82"/>
      <c r="BJ860" s="82"/>
    </row>
    <row r="861">
      <c r="AI861" s="82"/>
      <c r="AJ861" s="82"/>
      <c r="AK861" s="82"/>
      <c r="AL861" s="82"/>
      <c r="AM861" s="82"/>
      <c r="AN861" s="82"/>
      <c r="AO861" s="82"/>
      <c r="AP861" s="82"/>
      <c r="AQ861" s="82"/>
      <c r="AR861" s="82"/>
      <c r="AS861" s="82"/>
      <c r="AT861" s="82"/>
      <c r="AU861" s="82"/>
      <c r="AV861" s="82"/>
      <c r="AW861" s="82"/>
      <c r="AX861" s="82"/>
      <c r="AY861" s="82"/>
      <c r="AZ861" s="82"/>
      <c r="BA861" s="82"/>
      <c r="BB861" s="82"/>
      <c r="BC861" s="82"/>
      <c r="BD861" s="82"/>
      <c r="BE861" s="82"/>
      <c r="BF861" s="82"/>
      <c r="BG861" s="82"/>
      <c r="BH861" s="82"/>
      <c r="BI861" s="82"/>
      <c r="BJ861" s="82"/>
    </row>
    <row r="862">
      <c r="AI862" s="82"/>
      <c r="AJ862" s="82"/>
      <c r="AK862" s="82"/>
      <c r="AL862" s="82"/>
      <c r="AM862" s="82"/>
      <c r="AN862" s="82"/>
      <c r="AO862" s="82"/>
      <c r="AP862" s="82"/>
      <c r="AQ862" s="82"/>
      <c r="AR862" s="82"/>
      <c r="AS862" s="82"/>
      <c r="AT862" s="82"/>
      <c r="AU862" s="82"/>
      <c r="AV862" s="82"/>
      <c r="AW862" s="82"/>
      <c r="AX862" s="82"/>
      <c r="AY862" s="82"/>
      <c r="AZ862" s="82"/>
      <c r="BA862" s="82"/>
      <c r="BB862" s="82"/>
      <c r="BC862" s="82"/>
      <c r="BD862" s="82"/>
      <c r="BE862" s="82"/>
      <c r="BF862" s="82"/>
      <c r="BG862" s="82"/>
      <c r="BH862" s="82"/>
      <c r="BI862" s="82"/>
      <c r="BJ862" s="82"/>
    </row>
    <row r="863">
      <c r="AI863" s="82"/>
      <c r="AJ863" s="82"/>
      <c r="AK863" s="82"/>
      <c r="AL863" s="82"/>
      <c r="AM863" s="82"/>
      <c r="AN863" s="82"/>
      <c r="AO863" s="82"/>
      <c r="AP863" s="82"/>
      <c r="AQ863" s="82"/>
      <c r="AR863" s="82"/>
      <c r="AS863" s="82"/>
      <c r="AT863" s="82"/>
      <c r="AU863" s="82"/>
      <c r="AV863" s="82"/>
      <c r="AW863" s="82"/>
      <c r="AX863" s="82"/>
      <c r="AY863" s="82"/>
      <c r="AZ863" s="82"/>
      <c r="BA863" s="82"/>
      <c r="BB863" s="82"/>
      <c r="BC863" s="82"/>
      <c r="BD863" s="82"/>
      <c r="BE863" s="82"/>
      <c r="BF863" s="82"/>
      <c r="BG863" s="82"/>
      <c r="BH863" s="82"/>
      <c r="BI863" s="82"/>
      <c r="BJ863" s="82"/>
    </row>
    <row r="864">
      <c r="AI864" s="82"/>
      <c r="AJ864" s="82"/>
      <c r="AK864" s="82"/>
      <c r="AL864" s="82"/>
      <c r="AM864" s="82"/>
      <c r="AN864" s="82"/>
      <c r="AO864" s="82"/>
      <c r="AP864" s="82"/>
      <c r="AQ864" s="82"/>
      <c r="AR864" s="82"/>
      <c r="AS864" s="82"/>
      <c r="AT864" s="82"/>
      <c r="AU864" s="82"/>
      <c r="AV864" s="82"/>
      <c r="AW864" s="82"/>
      <c r="AX864" s="82"/>
      <c r="AY864" s="82"/>
      <c r="AZ864" s="82"/>
      <c r="BA864" s="82"/>
      <c r="BB864" s="82"/>
      <c r="BC864" s="82"/>
      <c r="BD864" s="82"/>
      <c r="BE864" s="82"/>
      <c r="BF864" s="82"/>
      <c r="BG864" s="82"/>
      <c r="BH864" s="82"/>
      <c r="BI864" s="82"/>
      <c r="BJ864" s="82"/>
    </row>
    <row r="865">
      <c r="AI865" s="82"/>
      <c r="AJ865" s="82"/>
      <c r="AK865" s="82"/>
      <c r="AL865" s="82"/>
      <c r="AM865" s="82"/>
      <c r="AN865" s="82"/>
      <c r="AO865" s="82"/>
      <c r="AP865" s="82"/>
      <c r="AQ865" s="82"/>
      <c r="AR865" s="82"/>
      <c r="AS865" s="82"/>
      <c r="AT865" s="82"/>
      <c r="AU865" s="82"/>
      <c r="AV865" s="82"/>
      <c r="AW865" s="82"/>
      <c r="AX865" s="82"/>
      <c r="AY865" s="82"/>
      <c r="AZ865" s="82"/>
      <c r="BA865" s="82"/>
      <c r="BB865" s="82"/>
      <c r="BC865" s="82"/>
      <c r="BD865" s="82"/>
      <c r="BE865" s="82"/>
      <c r="BF865" s="82"/>
      <c r="BG865" s="82"/>
      <c r="BH865" s="82"/>
      <c r="BI865" s="82"/>
      <c r="BJ865" s="82"/>
    </row>
    <row r="866">
      <c r="AI866" s="82"/>
      <c r="AJ866" s="82"/>
      <c r="AK866" s="82"/>
      <c r="AL866" s="82"/>
      <c r="AM866" s="82"/>
      <c r="AN866" s="82"/>
      <c r="AO866" s="82"/>
      <c r="AP866" s="82"/>
      <c r="AQ866" s="82"/>
      <c r="AR866" s="82"/>
      <c r="AS866" s="82"/>
      <c r="AT866" s="82"/>
      <c r="AU866" s="82"/>
      <c r="AV866" s="82"/>
      <c r="AW866" s="82"/>
      <c r="AX866" s="82"/>
      <c r="AY866" s="82"/>
      <c r="AZ866" s="82"/>
      <c r="BA866" s="82"/>
      <c r="BB866" s="82"/>
      <c r="BC866" s="82"/>
      <c r="BD866" s="82"/>
      <c r="BE866" s="82"/>
      <c r="BF866" s="82"/>
      <c r="BG866" s="82"/>
      <c r="BH866" s="82"/>
      <c r="BI866" s="82"/>
      <c r="BJ866" s="82"/>
    </row>
    <row r="867">
      <c r="AI867" s="82"/>
      <c r="AJ867" s="82"/>
      <c r="AK867" s="82"/>
      <c r="AL867" s="82"/>
      <c r="AM867" s="82"/>
      <c r="AN867" s="82"/>
      <c r="AO867" s="82"/>
      <c r="AP867" s="82"/>
      <c r="AQ867" s="82"/>
      <c r="AR867" s="82"/>
      <c r="AS867" s="82"/>
      <c r="AT867" s="82"/>
      <c r="AU867" s="82"/>
      <c r="AV867" s="82"/>
      <c r="AW867" s="82"/>
      <c r="AX867" s="82"/>
      <c r="AY867" s="82"/>
      <c r="AZ867" s="82"/>
      <c r="BA867" s="82"/>
      <c r="BB867" s="82"/>
      <c r="BC867" s="82"/>
      <c r="BD867" s="82"/>
      <c r="BE867" s="82"/>
      <c r="BF867" s="82"/>
      <c r="BG867" s="82"/>
      <c r="BH867" s="82"/>
      <c r="BI867" s="82"/>
      <c r="BJ867" s="82"/>
    </row>
    <row r="868">
      <c r="AI868" s="82"/>
      <c r="AJ868" s="82"/>
      <c r="AK868" s="82"/>
      <c r="AL868" s="82"/>
      <c r="AM868" s="82"/>
      <c r="AN868" s="82"/>
      <c r="AO868" s="82"/>
      <c r="AP868" s="82"/>
      <c r="AQ868" s="82"/>
      <c r="AR868" s="82"/>
      <c r="AS868" s="82"/>
      <c r="AT868" s="82"/>
      <c r="AU868" s="82"/>
      <c r="AV868" s="82"/>
      <c r="AW868" s="82"/>
      <c r="AX868" s="82"/>
      <c r="AY868" s="82"/>
      <c r="AZ868" s="82"/>
      <c r="BA868" s="82"/>
      <c r="BB868" s="82"/>
      <c r="BC868" s="82"/>
      <c r="BD868" s="82"/>
      <c r="BE868" s="82"/>
      <c r="BF868" s="82"/>
      <c r="BG868" s="82"/>
      <c r="BH868" s="82"/>
      <c r="BI868" s="82"/>
      <c r="BJ868" s="82"/>
    </row>
    <row r="869">
      <c r="AI869" s="82"/>
      <c r="AJ869" s="82"/>
      <c r="AK869" s="82"/>
      <c r="AL869" s="82"/>
      <c r="AM869" s="82"/>
      <c r="AN869" s="82"/>
      <c r="AO869" s="82"/>
      <c r="AP869" s="82"/>
      <c r="AQ869" s="82"/>
      <c r="AR869" s="82"/>
      <c r="AS869" s="82"/>
      <c r="AT869" s="82"/>
      <c r="AU869" s="82"/>
      <c r="AV869" s="82"/>
      <c r="AW869" s="82"/>
      <c r="AX869" s="82"/>
      <c r="AY869" s="82"/>
      <c r="AZ869" s="82"/>
      <c r="BA869" s="82"/>
      <c r="BB869" s="82"/>
      <c r="BC869" s="82"/>
      <c r="BD869" s="82"/>
      <c r="BE869" s="82"/>
      <c r="BF869" s="82"/>
      <c r="BG869" s="82"/>
      <c r="BH869" s="82"/>
      <c r="BI869" s="82"/>
      <c r="BJ869" s="82"/>
    </row>
    <row r="870">
      <c r="AI870" s="82"/>
      <c r="AJ870" s="82"/>
      <c r="AK870" s="82"/>
      <c r="AL870" s="82"/>
      <c r="AM870" s="82"/>
      <c r="AN870" s="82"/>
      <c r="AO870" s="82"/>
      <c r="AP870" s="82"/>
      <c r="AQ870" s="82"/>
      <c r="AR870" s="82"/>
      <c r="AS870" s="82"/>
      <c r="AT870" s="82"/>
      <c r="AU870" s="82"/>
      <c r="AV870" s="82"/>
      <c r="AW870" s="82"/>
      <c r="AX870" s="82"/>
      <c r="AY870" s="82"/>
      <c r="AZ870" s="82"/>
      <c r="BA870" s="82"/>
      <c r="BB870" s="82"/>
      <c r="BC870" s="82"/>
      <c r="BD870" s="82"/>
      <c r="BE870" s="82"/>
      <c r="BF870" s="82"/>
      <c r="BG870" s="82"/>
      <c r="BH870" s="82"/>
      <c r="BI870" s="82"/>
      <c r="BJ870" s="82"/>
    </row>
    <row r="871">
      <c r="AI871" s="82"/>
      <c r="AJ871" s="82"/>
      <c r="AK871" s="82"/>
      <c r="AL871" s="82"/>
      <c r="AM871" s="82"/>
      <c r="AN871" s="82"/>
      <c r="AO871" s="82"/>
      <c r="AP871" s="82"/>
      <c r="AQ871" s="82"/>
      <c r="AR871" s="82"/>
      <c r="AS871" s="82"/>
      <c r="AT871" s="82"/>
      <c r="AU871" s="82"/>
      <c r="AV871" s="82"/>
      <c r="AW871" s="82"/>
      <c r="AX871" s="82"/>
      <c r="AY871" s="82"/>
      <c r="AZ871" s="82"/>
      <c r="BA871" s="82"/>
      <c r="BB871" s="82"/>
      <c r="BC871" s="82"/>
      <c r="BD871" s="82"/>
      <c r="BE871" s="82"/>
      <c r="BF871" s="82"/>
      <c r="BG871" s="82"/>
      <c r="BH871" s="82"/>
      <c r="BI871" s="82"/>
      <c r="BJ871" s="82"/>
    </row>
    <row r="872">
      <c r="AI872" s="82"/>
      <c r="AJ872" s="82"/>
      <c r="AK872" s="82"/>
      <c r="AL872" s="82"/>
      <c r="AM872" s="82"/>
      <c r="AN872" s="82"/>
      <c r="AO872" s="82"/>
      <c r="AP872" s="82"/>
      <c r="AQ872" s="82"/>
      <c r="AR872" s="82"/>
      <c r="AS872" s="82"/>
      <c r="AT872" s="82"/>
      <c r="AU872" s="82"/>
      <c r="AV872" s="82"/>
      <c r="AW872" s="82"/>
      <c r="AX872" s="82"/>
      <c r="AY872" s="82"/>
      <c r="AZ872" s="82"/>
      <c r="BA872" s="82"/>
      <c r="BB872" s="82"/>
      <c r="BC872" s="82"/>
      <c r="BD872" s="82"/>
      <c r="BE872" s="82"/>
      <c r="BF872" s="82"/>
      <c r="BG872" s="82"/>
      <c r="BH872" s="82"/>
      <c r="BI872" s="82"/>
      <c r="BJ872" s="82"/>
    </row>
    <row r="873">
      <c r="AI873" s="82"/>
      <c r="AJ873" s="82"/>
      <c r="AK873" s="82"/>
      <c r="AL873" s="82"/>
      <c r="AM873" s="82"/>
      <c r="AN873" s="82"/>
      <c r="AO873" s="82"/>
      <c r="AP873" s="82"/>
      <c r="AQ873" s="82"/>
      <c r="AR873" s="82"/>
      <c r="AS873" s="82"/>
      <c r="AT873" s="82"/>
      <c r="AU873" s="82"/>
      <c r="AV873" s="82"/>
      <c r="AW873" s="82"/>
      <c r="AX873" s="82"/>
      <c r="AY873" s="82"/>
      <c r="AZ873" s="82"/>
      <c r="BA873" s="82"/>
      <c r="BB873" s="82"/>
      <c r="BC873" s="82"/>
      <c r="BD873" s="82"/>
      <c r="BE873" s="82"/>
      <c r="BF873" s="82"/>
      <c r="BG873" s="82"/>
      <c r="BH873" s="82"/>
      <c r="BI873" s="82"/>
      <c r="BJ873" s="82"/>
    </row>
    <row r="874">
      <c r="AI874" s="82"/>
      <c r="AJ874" s="82"/>
      <c r="AK874" s="82"/>
      <c r="AL874" s="82"/>
      <c r="AM874" s="82"/>
      <c r="AN874" s="82"/>
      <c r="AO874" s="82"/>
      <c r="AP874" s="82"/>
      <c r="AQ874" s="82"/>
      <c r="AR874" s="82"/>
      <c r="AS874" s="82"/>
      <c r="AT874" s="82"/>
      <c r="AU874" s="82"/>
      <c r="AV874" s="82"/>
      <c r="AW874" s="82"/>
      <c r="AX874" s="82"/>
      <c r="AY874" s="82"/>
      <c r="AZ874" s="82"/>
      <c r="BA874" s="82"/>
      <c r="BB874" s="82"/>
      <c r="BC874" s="82"/>
      <c r="BD874" s="82"/>
      <c r="BE874" s="82"/>
      <c r="BF874" s="82"/>
      <c r="BG874" s="82"/>
      <c r="BH874" s="82"/>
      <c r="BI874" s="82"/>
      <c r="BJ874" s="82"/>
    </row>
    <row r="875">
      <c r="AI875" s="82"/>
      <c r="AJ875" s="82"/>
      <c r="AK875" s="82"/>
      <c r="AL875" s="82"/>
      <c r="AM875" s="82"/>
      <c r="AN875" s="82"/>
      <c r="AO875" s="82"/>
      <c r="AP875" s="82"/>
      <c r="AQ875" s="82"/>
      <c r="AR875" s="82"/>
      <c r="AS875" s="82"/>
      <c r="AT875" s="82"/>
      <c r="AU875" s="82"/>
      <c r="AV875" s="82"/>
      <c r="AW875" s="82"/>
      <c r="AX875" s="82"/>
      <c r="AY875" s="82"/>
      <c r="AZ875" s="82"/>
      <c r="BA875" s="82"/>
      <c r="BB875" s="82"/>
      <c r="BC875" s="82"/>
      <c r="BD875" s="82"/>
      <c r="BE875" s="82"/>
      <c r="BF875" s="82"/>
      <c r="BG875" s="82"/>
      <c r="BH875" s="82"/>
      <c r="BI875" s="82"/>
      <c r="BJ875" s="82"/>
    </row>
    <row r="876">
      <c r="AI876" s="82"/>
      <c r="AJ876" s="82"/>
      <c r="AK876" s="82"/>
      <c r="AL876" s="82"/>
      <c r="AM876" s="82"/>
      <c r="AN876" s="82"/>
      <c r="AO876" s="82"/>
      <c r="AP876" s="82"/>
      <c r="AQ876" s="82"/>
      <c r="AR876" s="82"/>
      <c r="AS876" s="82"/>
      <c r="AT876" s="82"/>
      <c r="AU876" s="82"/>
      <c r="AV876" s="82"/>
      <c r="AW876" s="82"/>
      <c r="AX876" s="82"/>
      <c r="AY876" s="82"/>
      <c r="AZ876" s="82"/>
      <c r="BA876" s="82"/>
      <c r="BB876" s="82"/>
      <c r="BC876" s="82"/>
      <c r="BD876" s="82"/>
      <c r="BE876" s="82"/>
      <c r="BF876" s="82"/>
      <c r="BG876" s="82"/>
      <c r="BH876" s="82"/>
      <c r="BI876" s="82"/>
      <c r="BJ876" s="82"/>
    </row>
    <row r="877">
      <c r="AI877" s="82"/>
      <c r="AJ877" s="82"/>
      <c r="AK877" s="82"/>
      <c r="AL877" s="82"/>
      <c r="AM877" s="82"/>
      <c r="AN877" s="82"/>
      <c r="AO877" s="82"/>
      <c r="AP877" s="82"/>
      <c r="AQ877" s="82"/>
      <c r="AR877" s="82"/>
      <c r="AS877" s="82"/>
      <c r="AT877" s="82"/>
      <c r="AU877" s="82"/>
      <c r="AV877" s="82"/>
      <c r="AW877" s="82"/>
      <c r="AX877" s="82"/>
      <c r="AY877" s="82"/>
      <c r="AZ877" s="82"/>
      <c r="BA877" s="82"/>
      <c r="BB877" s="82"/>
      <c r="BC877" s="82"/>
      <c r="BD877" s="82"/>
      <c r="BE877" s="82"/>
      <c r="BF877" s="82"/>
      <c r="BG877" s="82"/>
      <c r="BH877" s="82"/>
      <c r="BI877" s="82"/>
      <c r="BJ877" s="82"/>
    </row>
    <row r="878">
      <c r="AI878" s="82"/>
      <c r="AJ878" s="82"/>
      <c r="AK878" s="82"/>
      <c r="AL878" s="82"/>
      <c r="AM878" s="82"/>
      <c r="AN878" s="82"/>
      <c r="AO878" s="82"/>
      <c r="AP878" s="82"/>
      <c r="AQ878" s="82"/>
      <c r="AR878" s="82"/>
      <c r="AS878" s="82"/>
      <c r="AT878" s="82"/>
      <c r="AU878" s="82"/>
      <c r="AV878" s="82"/>
      <c r="AW878" s="82"/>
      <c r="AX878" s="82"/>
      <c r="AY878" s="82"/>
      <c r="AZ878" s="82"/>
      <c r="BA878" s="82"/>
      <c r="BB878" s="82"/>
      <c r="BC878" s="82"/>
      <c r="BD878" s="82"/>
      <c r="BE878" s="82"/>
      <c r="BF878" s="82"/>
      <c r="BG878" s="82"/>
      <c r="BH878" s="82"/>
      <c r="BI878" s="82"/>
      <c r="BJ878" s="82"/>
    </row>
    <row r="879">
      <c r="AI879" s="82"/>
      <c r="AJ879" s="82"/>
      <c r="AK879" s="82"/>
      <c r="AL879" s="82"/>
      <c r="AM879" s="82"/>
      <c r="AN879" s="82"/>
      <c r="AO879" s="82"/>
      <c r="AP879" s="82"/>
      <c r="AQ879" s="82"/>
      <c r="AR879" s="82"/>
      <c r="AS879" s="82"/>
      <c r="AT879" s="82"/>
      <c r="AU879" s="82"/>
      <c r="AV879" s="82"/>
      <c r="AW879" s="82"/>
      <c r="AX879" s="82"/>
      <c r="AY879" s="82"/>
      <c r="AZ879" s="82"/>
      <c r="BA879" s="82"/>
      <c r="BB879" s="82"/>
      <c r="BC879" s="82"/>
      <c r="BD879" s="82"/>
      <c r="BE879" s="82"/>
      <c r="BF879" s="82"/>
      <c r="BG879" s="82"/>
      <c r="BH879" s="82"/>
      <c r="BI879" s="82"/>
      <c r="BJ879" s="82"/>
    </row>
    <row r="880">
      <c r="AI880" s="82"/>
      <c r="AJ880" s="82"/>
      <c r="AK880" s="82"/>
      <c r="AL880" s="82"/>
      <c r="AM880" s="82"/>
      <c r="AN880" s="82"/>
      <c r="AO880" s="82"/>
      <c r="AP880" s="82"/>
      <c r="AQ880" s="82"/>
      <c r="AR880" s="82"/>
      <c r="AS880" s="82"/>
      <c r="AT880" s="82"/>
      <c r="AU880" s="82"/>
      <c r="AV880" s="82"/>
      <c r="AW880" s="82"/>
      <c r="AX880" s="82"/>
      <c r="AY880" s="82"/>
      <c r="AZ880" s="82"/>
      <c r="BA880" s="82"/>
      <c r="BB880" s="82"/>
      <c r="BC880" s="82"/>
      <c r="BD880" s="82"/>
      <c r="BE880" s="82"/>
      <c r="BF880" s="82"/>
      <c r="BG880" s="82"/>
      <c r="BH880" s="82"/>
      <c r="BI880" s="82"/>
      <c r="BJ880" s="82"/>
    </row>
    <row r="881">
      <c r="AI881" s="82"/>
      <c r="AJ881" s="82"/>
      <c r="AK881" s="82"/>
      <c r="AL881" s="82"/>
      <c r="AM881" s="82"/>
      <c r="AN881" s="82"/>
      <c r="AO881" s="82"/>
      <c r="AP881" s="82"/>
      <c r="AQ881" s="82"/>
      <c r="AR881" s="82"/>
      <c r="AS881" s="82"/>
      <c r="AT881" s="82"/>
      <c r="AU881" s="82"/>
      <c r="AV881" s="82"/>
      <c r="AW881" s="82"/>
      <c r="AX881" s="82"/>
      <c r="AY881" s="82"/>
      <c r="AZ881" s="82"/>
      <c r="BA881" s="82"/>
      <c r="BB881" s="82"/>
      <c r="BC881" s="82"/>
      <c r="BD881" s="82"/>
      <c r="BE881" s="82"/>
      <c r="BF881" s="82"/>
      <c r="BG881" s="82"/>
      <c r="BH881" s="82"/>
      <c r="BI881" s="82"/>
      <c r="BJ881" s="82"/>
    </row>
    <row r="882">
      <c r="AI882" s="82"/>
      <c r="AJ882" s="82"/>
      <c r="AK882" s="82"/>
      <c r="AL882" s="82"/>
      <c r="AM882" s="82"/>
      <c r="AN882" s="82"/>
      <c r="AO882" s="82"/>
      <c r="AP882" s="82"/>
      <c r="AQ882" s="82"/>
      <c r="AR882" s="82"/>
      <c r="AS882" s="82"/>
      <c r="AT882" s="82"/>
      <c r="AU882" s="82"/>
      <c r="AV882" s="82"/>
      <c r="AW882" s="82"/>
      <c r="AX882" s="82"/>
      <c r="AY882" s="82"/>
      <c r="AZ882" s="82"/>
      <c r="BA882" s="82"/>
      <c r="BB882" s="82"/>
      <c r="BC882" s="82"/>
      <c r="BD882" s="82"/>
      <c r="BE882" s="82"/>
      <c r="BF882" s="82"/>
      <c r="BG882" s="82"/>
      <c r="BH882" s="82"/>
      <c r="BI882" s="82"/>
      <c r="BJ882" s="82"/>
    </row>
    <row r="883">
      <c r="AI883" s="82"/>
      <c r="AJ883" s="82"/>
      <c r="AK883" s="82"/>
      <c r="AL883" s="82"/>
      <c r="AM883" s="82"/>
      <c r="AN883" s="82"/>
      <c r="AO883" s="82"/>
      <c r="AP883" s="82"/>
      <c r="AQ883" s="82"/>
      <c r="AR883" s="82"/>
      <c r="AS883" s="82"/>
      <c r="AT883" s="82"/>
      <c r="AU883" s="82"/>
      <c r="AV883" s="82"/>
      <c r="AW883" s="82"/>
      <c r="AX883" s="82"/>
      <c r="AY883" s="82"/>
      <c r="AZ883" s="82"/>
      <c r="BA883" s="82"/>
      <c r="BB883" s="82"/>
      <c r="BC883" s="82"/>
      <c r="BD883" s="82"/>
      <c r="BE883" s="82"/>
      <c r="BF883" s="82"/>
      <c r="BG883" s="82"/>
      <c r="BH883" s="82"/>
      <c r="BI883" s="82"/>
      <c r="BJ883" s="82"/>
    </row>
    <row r="884">
      <c r="AI884" s="82"/>
      <c r="AJ884" s="82"/>
      <c r="AK884" s="82"/>
      <c r="AL884" s="82"/>
      <c r="AM884" s="82"/>
      <c r="AN884" s="82"/>
      <c r="AO884" s="82"/>
      <c r="AP884" s="82"/>
      <c r="AQ884" s="82"/>
      <c r="AR884" s="82"/>
      <c r="AS884" s="82"/>
      <c r="AT884" s="82"/>
      <c r="AU884" s="82"/>
      <c r="AV884" s="82"/>
      <c r="AW884" s="82"/>
      <c r="AX884" s="82"/>
      <c r="AY884" s="82"/>
      <c r="AZ884" s="82"/>
      <c r="BA884" s="82"/>
      <c r="BB884" s="82"/>
      <c r="BC884" s="82"/>
      <c r="BD884" s="82"/>
      <c r="BE884" s="82"/>
      <c r="BF884" s="82"/>
      <c r="BG884" s="82"/>
      <c r="BH884" s="82"/>
      <c r="BI884" s="82"/>
      <c r="BJ884" s="82"/>
    </row>
    <row r="885">
      <c r="AI885" s="82"/>
      <c r="AJ885" s="82"/>
      <c r="AK885" s="82"/>
      <c r="AL885" s="82"/>
      <c r="AM885" s="82"/>
      <c r="AN885" s="82"/>
      <c r="AO885" s="82"/>
      <c r="AP885" s="82"/>
      <c r="AQ885" s="82"/>
      <c r="AR885" s="82"/>
      <c r="AS885" s="82"/>
      <c r="AT885" s="82"/>
      <c r="AU885" s="82"/>
      <c r="AV885" s="82"/>
      <c r="AW885" s="82"/>
      <c r="AX885" s="82"/>
      <c r="AY885" s="82"/>
      <c r="AZ885" s="82"/>
      <c r="BA885" s="82"/>
      <c r="BB885" s="82"/>
      <c r="BC885" s="82"/>
      <c r="BD885" s="82"/>
      <c r="BE885" s="82"/>
      <c r="BF885" s="82"/>
      <c r="BG885" s="82"/>
      <c r="BH885" s="82"/>
      <c r="BI885" s="82"/>
      <c r="BJ885" s="82"/>
    </row>
    <row r="886">
      <c r="AI886" s="82"/>
      <c r="AJ886" s="82"/>
      <c r="AK886" s="82"/>
      <c r="AL886" s="82"/>
      <c r="AM886" s="82"/>
      <c r="AN886" s="82"/>
      <c r="AO886" s="82"/>
      <c r="AP886" s="82"/>
      <c r="AQ886" s="82"/>
      <c r="AR886" s="82"/>
      <c r="AS886" s="82"/>
      <c r="AT886" s="82"/>
      <c r="AU886" s="82"/>
      <c r="AV886" s="82"/>
      <c r="AW886" s="82"/>
      <c r="AX886" s="82"/>
      <c r="AY886" s="82"/>
      <c r="AZ886" s="82"/>
      <c r="BA886" s="82"/>
      <c r="BB886" s="82"/>
      <c r="BC886" s="82"/>
      <c r="BD886" s="82"/>
      <c r="BE886" s="82"/>
      <c r="BF886" s="82"/>
      <c r="BG886" s="82"/>
      <c r="BH886" s="82"/>
      <c r="BI886" s="82"/>
      <c r="BJ886" s="82"/>
    </row>
    <row r="887">
      <c r="AI887" s="82"/>
      <c r="AJ887" s="82"/>
      <c r="AK887" s="82"/>
      <c r="AL887" s="82"/>
      <c r="AM887" s="82"/>
      <c r="AN887" s="82"/>
      <c r="AO887" s="82"/>
      <c r="AP887" s="82"/>
      <c r="AQ887" s="82"/>
      <c r="AR887" s="82"/>
      <c r="AS887" s="82"/>
      <c r="AT887" s="82"/>
      <c r="AU887" s="82"/>
      <c r="AV887" s="82"/>
      <c r="AW887" s="82"/>
      <c r="AX887" s="82"/>
      <c r="AY887" s="82"/>
      <c r="AZ887" s="82"/>
      <c r="BA887" s="82"/>
      <c r="BB887" s="82"/>
      <c r="BC887" s="82"/>
      <c r="BD887" s="82"/>
      <c r="BE887" s="82"/>
      <c r="BF887" s="82"/>
      <c r="BG887" s="82"/>
      <c r="BH887" s="82"/>
      <c r="BI887" s="82"/>
      <c r="BJ887" s="82"/>
    </row>
    <row r="888">
      <c r="AI888" s="82"/>
      <c r="AJ888" s="82"/>
      <c r="AK888" s="82"/>
      <c r="AL888" s="82"/>
      <c r="AM888" s="82"/>
      <c r="AN888" s="82"/>
      <c r="AO888" s="82"/>
      <c r="AP888" s="82"/>
      <c r="AQ888" s="82"/>
      <c r="AR888" s="82"/>
      <c r="AS888" s="82"/>
      <c r="AT888" s="82"/>
      <c r="AU888" s="82"/>
      <c r="AV888" s="82"/>
      <c r="AW888" s="82"/>
      <c r="AX888" s="82"/>
      <c r="AY888" s="82"/>
      <c r="AZ888" s="82"/>
      <c r="BA888" s="82"/>
      <c r="BB888" s="82"/>
      <c r="BC888" s="82"/>
      <c r="BD888" s="82"/>
      <c r="BE888" s="82"/>
      <c r="BF888" s="82"/>
      <c r="BG888" s="82"/>
      <c r="BH888" s="82"/>
      <c r="BI888" s="82"/>
      <c r="BJ888" s="82"/>
    </row>
    <row r="889">
      <c r="AI889" s="82"/>
      <c r="AJ889" s="82"/>
      <c r="AK889" s="82"/>
      <c r="AL889" s="82"/>
      <c r="AM889" s="82"/>
      <c r="AN889" s="82"/>
      <c r="AO889" s="82"/>
      <c r="AP889" s="82"/>
      <c r="AQ889" s="82"/>
      <c r="AR889" s="82"/>
      <c r="AS889" s="82"/>
      <c r="AT889" s="82"/>
      <c r="AU889" s="82"/>
      <c r="AV889" s="82"/>
      <c r="AW889" s="82"/>
      <c r="AX889" s="82"/>
      <c r="AY889" s="82"/>
      <c r="AZ889" s="82"/>
      <c r="BA889" s="82"/>
      <c r="BB889" s="82"/>
      <c r="BC889" s="82"/>
      <c r="BD889" s="82"/>
      <c r="BE889" s="82"/>
      <c r="BF889" s="82"/>
      <c r="BG889" s="82"/>
      <c r="BH889" s="82"/>
      <c r="BI889" s="82"/>
      <c r="BJ889" s="82"/>
    </row>
    <row r="890">
      <c r="AI890" s="82"/>
      <c r="AJ890" s="82"/>
      <c r="AK890" s="82"/>
      <c r="AL890" s="82"/>
      <c r="AM890" s="82"/>
      <c r="AN890" s="82"/>
      <c r="AO890" s="82"/>
      <c r="AP890" s="82"/>
      <c r="AQ890" s="82"/>
      <c r="AR890" s="82"/>
      <c r="AS890" s="82"/>
      <c r="AT890" s="82"/>
      <c r="AU890" s="82"/>
      <c r="AV890" s="82"/>
      <c r="AW890" s="82"/>
      <c r="AX890" s="82"/>
      <c r="AY890" s="82"/>
      <c r="AZ890" s="82"/>
      <c r="BA890" s="82"/>
      <c r="BB890" s="82"/>
      <c r="BC890" s="82"/>
      <c r="BD890" s="82"/>
      <c r="BE890" s="82"/>
      <c r="BF890" s="82"/>
      <c r="BG890" s="82"/>
      <c r="BH890" s="82"/>
      <c r="BI890" s="82"/>
      <c r="BJ890" s="82"/>
    </row>
    <row r="891">
      <c r="AI891" s="82"/>
      <c r="AJ891" s="82"/>
      <c r="AK891" s="82"/>
      <c r="AL891" s="82"/>
      <c r="AM891" s="82"/>
      <c r="AN891" s="82"/>
      <c r="AO891" s="82"/>
      <c r="AP891" s="82"/>
      <c r="AQ891" s="82"/>
      <c r="AR891" s="82"/>
      <c r="AS891" s="82"/>
      <c r="AT891" s="82"/>
      <c r="AU891" s="82"/>
      <c r="AV891" s="82"/>
      <c r="AW891" s="82"/>
      <c r="AX891" s="82"/>
      <c r="AY891" s="82"/>
      <c r="AZ891" s="82"/>
      <c r="BA891" s="82"/>
      <c r="BB891" s="82"/>
      <c r="BC891" s="82"/>
      <c r="BD891" s="82"/>
      <c r="BE891" s="82"/>
      <c r="BF891" s="82"/>
      <c r="BG891" s="82"/>
      <c r="BH891" s="82"/>
      <c r="BI891" s="82"/>
      <c r="BJ891" s="82"/>
    </row>
    <row r="892">
      <c r="AI892" s="82"/>
      <c r="AJ892" s="82"/>
      <c r="AK892" s="82"/>
      <c r="AL892" s="82"/>
      <c r="AM892" s="82"/>
      <c r="AN892" s="82"/>
      <c r="AO892" s="82"/>
      <c r="AP892" s="82"/>
      <c r="AQ892" s="82"/>
      <c r="AR892" s="82"/>
      <c r="AS892" s="82"/>
      <c r="AT892" s="82"/>
      <c r="AU892" s="82"/>
      <c r="AV892" s="82"/>
      <c r="AW892" s="82"/>
      <c r="AX892" s="82"/>
      <c r="AY892" s="82"/>
      <c r="AZ892" s="82"/>
      <c r="BA892" s="82"/>
      <c r="BB892" s="82"/>
      <c r="BC892" s="82"/>
      <c r="BD892" s="82"/>
      <c r="BE892" s="82"/>
      <c r="BF892" s="82"/>
      <c r="BG892" s="82"/>
      <c r="BH892" s="82"/>
      <c r="BI892" s="82"/>
      <c r="BJ892" s="82"/>
    </row>
    <row r="893">
      <c r="AI893" s="82"/>
      <c r="AJ893" s="82"/>
      <c r="AK893" s="82"/>
      <c r="AL893" s="82"/>
      <c r="AM893" s="82"/>
      <c r="AN893" s="82"/>
      <c r="AO893" s="82"/>
      <c r="AP893" s="82"/>
      <c r="AQ893" s="82"/>
      <c r="AR893" s="82"/>
      <c r="AS893" s="82"/>
      <c r="AT893" s="82"/>
      <c r="AU893" s="82"/>
      <c r="AV893" s="82"/>
      <c r="AW893" s="82"/>
      <c r="AX893" s="82"/>
      <c r="AY893" s="82"/>
      <c r="AZ893" s="82"/>
      <c r="BA893" s="82"/>
      <c r="BB893" s="82"/>
      <c r="BC893" s="82"/>
      <c r="BD893" s="82"/>
      <c r="BE893" s="82"/>
      <c r="BF893" s="82"/>
      <c r="BG893" s="82"/>
      <c r="BH893" s="82"/>
      <c r="BI893" s="82"/>
      <c r="BJ893" s="82"/>
    </row>
    <row r="894">
      <c r="AI894" s="82"/>
      <c r="AJ894" s="82"/>
      <c r="AK894" s="82"/>
      <c r="AL894" s="82"/>
      <c r="AM894" s="82"/>
      <c r="AN894" s="82"/>
      <c r="AO894" s="82"/>
      <c r="AP894" s="82"/>
      <c r="AQ894" s="82"/>
      <c r="AR894" s="82"/>
      <c r="AS894" s="82"/>
      <c r="AT894" s="82"/>
      <c r="AU894" s="82"/>
      <c r="AV894" s="82"/>
      <c r="AW894" s="82"/>
      <c r="AX894" s="82"/>
      <c r="AY894" s="82"/>
      <c r="AZ894" s="82"/>
      <c r="BA894" s="82"/>
      <c r="BB894" s="82"/>
      <c r="BC894" s="82"/>
      <c r="BD894" s="82"/>
      <c r="BE894" s="82"/>
      <c r="BF894" s="82"/>
      <c r="BG894" s="82"/>
      <c r="BH894" s="82"/>
      <c r="BI894" s="82"/>
      <c r="BJ894" s="82"/>
    </row>
    <row r="895">
      <c r="AI895" s="82"/>
      <c r="AJ895" s="82"/>
      <c r="AK895" s="82"/>
      <c r="AL895" s="82"/>
      <c r="AM895" s="82"/>
      <c r="AN895" s="82"/>
      <c r="AO895" s="82"/>
      <c r="AP895" s="82"/>
      <c r="AQ895" s="82"/>
      <c r="AR895" s="82"/>
      <c r="AS895" s="82"/>
      <c r="AT895" s="82"/>
      <c r="AU895" s="82"/>
      <c r="AV895" s="82"/>
      <c r="AW895" s="82"/>
      <c r="AX895" s="82"/>
      <c r="AY895" s="82"/>
      <c r="AZ895" s="82"/>
      <c r="BA895" s="82"/>
      <c r="BB895" s="82"/>
      <c r="BC895" s="82"/>
      <c r="BD895" s="82"/>
      <c r="BE895" s="82"/>
      <c r="BF895" s="82"/>
      <c r="BG895" s="82"/>
      <c r="BH895" s="82"/>
      <c r="BI895" s="82"/>
      <c r="BJ895" s="82"/>
    </row>
    <row r="896">
      <c r="AI896" s="82"/>
      <c r="AJ896" s="82"/>
      <c r="AK896" s="82"/>
      <c r="AL896" s="82"/>
      <c r="AM896" s="82"/>
      <c r="AN896" s="82"/>
      <c r="AO896" s="82"/>
      <c r="AP896" s="82"/>
      <c r="AQ896" s="82"/>
      <c r="AR896" s="82"/>
      <c r="AS896" s="82"/>
      <c r="AT896" s="82"/>
      <c r="AU896" s="82"/>
      <c r="AV896" s="82"/>
      <c r="AW896" s="82"/>
      <c r="AX896" s="82"/>
      <c r="AY896" s="82"/>
      <c r="AZ896" s="82"/>
      <c r="BA896" s="82"/>
      <c r="BB896" s="82"/>
      <c r="BC896" s="82"/>
      <c r="BD896" s="82"/>
      <c r="BE896" s="82"/>
      <c r="BF896" s="82"/>
      <c r="BG896" s="82"/>
      <c r="BH896" s="82"/>
      <c r="BI896" s="82"/>
      <c r="BJ896" s="82"/>
    </row>
    <row r="897">
      <c r="AI897" s="82"/>
      <c r="AJ897" s="82"/>
      <c r="AK897" s="82"/>
      <c r="AL897" s="82"/>
      <c r="AM897" s="82"/>
      <c r="AN897" s="82"/>
      <c r="AO897" s="82"/>
      <c r="AP897" s="82"/>
      <c r="AQ897" s="82"/>
      <c r="AR897" s="82"/>
      <c r="AS897" s="82"/>
      <c r="AT897" s="82"/>
      <c r="AU897" s="82"/>
      <c r="AV897" s="82"/>
      <c r="AW897" s="82"/>
      <c r="AX897" s="82"/>
      <c r="AY897" s="82"/>
      <c r="AZ897" s="82"/>
      <c r="BA897" s="82"/>
      <c r="BB897" s="82"/>
      <c r="BC897" s="82"/>
      <c r="BD897" s="82"/>
      <c r="BE897" s="82"/>
      <c r="BF897" s="82"/>
      <c r="BG897" s="82"/>
      <c r="BH897" s="82"/>
      <c r="BI897" s="82"/>
      <c r="BJ897" s="82"/>
    </row>
    <row r="898">
      <c r="AI898" s="82"/>
      <c r="AJ898" s="82"/>
      <c r="AK898" s="82"/>
      <c r="AL898" s="82"/>
      <c r="AM898" s="82"/>
      <c r="AN898" s="82"/>
      <c r="AO898" s="82"/>
      <c r="AP898" s="82"/>
      <c r="AQ898" s="82"/>
      <c r="AR898" s="82"/>
      <c r="AS898" s="82"/>
      <c r="AT898" s="82"/>
      <c r="AU898" s="82"/>
      <c r="AV898" s="82"/>
      <c r="AW898" s="82"/>
      <c r="AX898" s="82"/>
      <c r="AY898" s="82"/>
      <c r="AZ898" s="82"/>
      <c r="BA898" s="82"/>
      <c r="BB898" s="82"/>
      <c r="BC898" s="82"/>
      <c r="BD898" s="82"/>
      <c r="BE898" s="82"/>
      <c r="BF898" s="82"/>
      <c r="BG898" s="82"/>
      <c r="BH898" s="82"/>
      <c r="BI898" s="82"/>
      <c r="BJ898" s="82"/>
    </row>
    <row r="899">
      <c r="AI899" s="82"/>
      <c r="AJ899" s="82"/>
      <c r="AK899" s="82"/>
      <c r="AL899" s="82"/>
      <c r="AM899" s="82"/>
      <c r="AN899" s="82"/>
      <c r="AO899" s="82"/>
      <c r="AP899" s="82"/>
      <c r="AQ899" s="82"/>
      <c r="AR899" s="82"/>
      <c r="AS899" s="82"/>
      <c r="AT899" s="82"/>
      <c r="AU899" s="82"/>
      <c r="AV899" s="82"/>
      <c r="AW899" s="82"/>
      <c r="AX899" s="82"/>
      <c r="AY899" s="82"/>
      <c r="AZ899" s="82"/>
      <c r="BA899" s="82"/>
      <c r="BB899" s="82"/>
      <c r="BC899" s="82"/>
      <c r="BD899" s="82"/>
      <c r="BE899" s="82"/>
      <c r="BF899" s="82"/>
      <c r="BG899" s="82"/>
      <c r="BH899" s="82"/>
      <c r="BI899" s="82"/>
      <c r="BJ899" s="82"/>
    </row>
    <row r="900">
      <c r="AI900" s="82"/>
      <c r="AJ900" s="82"/>
      <c r="AK900" s="82"/>
      <c r="AL900" s="82"/>
      <c r="AM900" s="82"/>
      <c r="AN900" s="82"/>
      <c r="AO900" s="82"/>
      <c r="AP900" s="82"/>
      <c r="AQ900" s="82"/>
      <c r="AR900" s="82"/>
      <c r="AS900" s="82"/>
      <c r="AT900" s="82"/>
      <c r="AU900" s="82"/>
      <c r="AV900" s="82"/>
      <c r="AW900" s="82"/>
      <c r="AX900" s="82"/>
      <c r="AY900" s="82"/>
      <c r="AZ900" s="82"/>
      <c r="BA900" s="82"/>
      <c r="BB900" s="82"/>
      <c r="BC900" s="82"/>
      <c r="BD900" s="82"/>
      <c r="BE900" s="82"/>
      <c r="BF900" s="82"/>
      <c r="BG900" s="82"/>
      <c r="BH900" s="82"/>
      <c r="BI900" s="82"/>
      <c r="BJ900" s="82"/>
    </row>
    <row r="901">
      <c r="AI901" s="82"/>
      <c r="AJ901" s="82"/>
      <c r="AK901" s="82"/>
      <c r="AL901" s="82"/>
      <c r="AM901" s="82"/>
      <c r="AN901" s="82"/>
      <c r="AO901" s="82"/>
      <c r="AP901" s="82"/>
      <c r="AQ901" s="82"/>
      <c r="AR901" s="82"/>
      <c r="AS901" s="82"/>
      <c r="AT901" s="82"/>
      <c r="AU901" s="82"/>
      <c r="AV901" s="82"/>
      <c r="AW901" s="82"/>
      <c r="AX901" s="82"/>
      <c r="AY901" s="82"/>
      <c r="AZ901" s="82"/>
      <c r="BA901" s="82"/>
      <c r="BB901" s="82"/>
      <c r="BC901" s="82"/>
      <c r="BD901" s="82"/>
      <c r="BE901" s="82"/>
      <c r="BF901" s="82"/>
      <c r="BG901" s="82"/>
      <c r="BH901" s="82"/>
      <c r="BI901" s="82"/>
      <c r="BJ901" s="82"/>
    </row>
    <row r="902">
      <c r="AI902" s="82"/>
      <c r="AJ902" s="82"/>
      <c r="AK902" s="82"/>
      <c r="AL902" s="82"/>
      <c r="AM902" s="82"/>
      <c r="AN902" s="82"/>
      <c r="AO902" s="82"/>
      <c r="AP902" s="82"/>
      <c r="AQ902" s="82"/>
      <c r="AR902" s="82"/>
      <c r="AS902" s="82"/>
      <c r="AT902" s="82"/>
      <c r="AU902" s="82"/>
      <c r="AV902" s="82"/>
      <c r="AW902" s="82"/>
      <c r="AX902" s="82"/>
      <c r="AY902" s="82"/>
      <c r="AZ902" s="82"/>
      <c r="BA902" s="82"/>
      <c r="BB902" s="82"/>
      <c r="BC902" s="82"/>
      <c r="BD902" s="82"/>
      <c r="BE902" s="82"/>
      <c r="BF902" s="82"/>
      <c r="BG902" s="82"/>
      <c r="BH902" s="82"/>
      <c r="BI902" s="82"/>
      <c r="BJ902" s="82"/>
    </row>
    <row r="903">
      <c r="AI903" s="82"/>
      <c r="AJ903" s="82"/>
      <c r="AK903" s="82"/>
      <c r="AL903" s="82"/>
      <c r="AM903" s="82"/>
      <c r="AN903" s="82"/>
      <c r="AO903" s="82"/>
      <c r="AP903" s="82"/>
      <c r="AQ903" s="82"/>
      <c r="AR903" s="82"/>
      <c r="AS903" s="82"/>
      <c r="AT903" s="82"/>
      <c r="AU903" s="82"/>
      <c r="AV903" s="82"/>
      <c r="AW903" s="82"/>
      <c r="AX903" s="82"/>
      <c r="AY903" s="82"/>
      <c r="AZ903" s="82"/>
      <c r="BA903" s="82"/>
      <c r="BB903" s="82"/>
      <c r="BC903" s="82"/>
      <c r="BD903" s="82"/>
      <c r="BE903" s="82"/>
      <c r="BF903" s="82"/>
      <c r="BG903" s="82"/>
      <c r="BH903" s="82"/>
      <c r="BI903" s="82"/>
      <c r="BJ903" s="82"/>
    </row>
    <row r="904">
      <c r="AI904" s="82"/>
      <c r="AJ904" s="82"/>
      <c r="AK904" s="82"/>
      <c r="AL904" s="82"/>
      <c r="AM904" s="82"/>
      <c r="AN904" s="82"/>
      <c r="AO904" s="82"/>
      <c r="AP904" s="82"/>
      <c r="AQ904" s="82"/>
      <c r="AR904" s="82"/>
      <c r="AS904" s="82"/>
      <c r="AT904" s="82"/>
      <c r="AU904" s="82"/>
      <c r="AV904" s="82"/>
      <c r="AW904" s="82"/>
      <c r="AX904" s="82"/>
      <c r="AY904" s="82"/>
      <c r="AZ904" s="82"/>
      <c r="BA904" s="82"/>
      <c r="BB904" s="82"/>
      <c r="BC904" s="82"/>
      <c r="BD904" s="82"/>
      <c r="BE904" s="82"/>
      <c r="BF904" s="82"/>
      <c r="BG904" s="82"/>
      <c r="BH904" s="82"/>
      <c r="BI904" s="82"/>
      <c r="BJ904" s="82"/>
    </row>
    <row r="905">
      <c r="AI905" s="82"/>
      <c r="AJ905" s="82"/>
      <c r="AK905" s="82"/>
      <c r="AL905" s="82"/>
      <c r="AM905" s="82"/>
      <c r="AN905" s="82"/>
      <c r="AO905" s="82"/>
      <c r="AP905" s="82"/>
      <c r="AQ905" s="82"/>
      <c r="AR905" s="82"/>
      <c r="AS905" s="82"/>
      <c r="AT905" s="82"/>
      <c r="AU905" s="82"/>
      <c r="AV905" s="82"/>
      <c r="AW905" s="82"/>
      <c r="AX905" s="82"/>
      <c r="AY905" s="82"/>
      <c r="AZ905" s="82"/>
      <c r="BA905" s="82"/>
      <c r="BB905" s="82"/>
      <c r="BC905" s="82"/>
      <c r="BD905" s="82"/>
      <c r="BE905" s="82"/>
      <c r="BF905" s="82"/>
      <c r="BG905" s="82"/>
      <c r="BH905" s="82"/>
      <c r="BI905" s="82"/>
      <c r="BJ905" s="82"/>
    </row>
    <row r="906">
      <c r="AI906" s="82"/>
      <c r="AJ906" s="82"/>
      <c r="AK906" s="82"/>
      <c r="AL906" s="82"/>
      <c r="AM906" s="82"/>
      <c r="AN906" s="82"/>
      <c r="AO906" s="82"/>
      <c r="AP906" s="82"/>
      <c r="AQ906" s="82"/>
      <c r="AR906" s="82"/>
      <c r="AS906" s="82"/>
      <c r="AT906" s="82"/>
      <c r="AU906" s="82"/>
      <c r="AV906" s="82"/>
      <c r="AW906" s="82"/>
      <c r="AX906" s="82"/>
      <c r="AY906" s="82"/>
      <c r="AZ906" s="82"/>
      <c r="BA906" s="82"/>
      <c r="BB906" s="82"/>
      <c r="BC906" s="82"/>
      <c r="BD906" s="82"/>
      <c r="BE906" s="82"/>
      <c r="BF906" s="82"/>
      <c r="BG906" s="82"/>
      <c r="BH906" s="82"/>
      <c r="BI906" s="82"/>
      <c r="BJ906" s="82"/>
    </row>
    <row r="907">
      <c r="AI907" s="82"/>
      <c r="AJ907" s="82"/>
      <c r="AK907" s="82"/>
      <c r="AL907" s="82"/>
      <c r="AM907" s="82"/>
      <c r="AN907" s="82"/>
      <c r="AO907" s="82"/>
      <c r="AP907" s="82"/>
      <c r="AQ907" s="82"/>
      <c r="AR907" s="82"/>
      <c r="AS907" s="82"/>
      <c r="AT907" s="82"/>
      <c r="AU907" s="82"/>
      <c r="AV907" s="82"/>
      <c r="AW907" s="82"/>
      <c r="AX907" s="82"/>
      <c r="AY907" s="82"/>
      <c r="AZ907" s="82"/>
      <c r="BA907" s="82"/>
      <c r="BB907" s="82"/>
      <c r="BC907" s="82"/>
      <c r="BD907" s="82"/>
      <c r="BE907" s="82"/>
      <c r="BF907" s="82"/>
      <c r="BG907" s="82"/>
      <c r="BH907" s="82"/>
      <c r="BI907" s="82"/>
      <c r="BJ907" s="82"/>
    </row>
    <row r="908">
      <c r="AI908" s="82"/>
      <c r="AJ908" s="82"/>
      <c r="AK908" s="82"/>
      <c r="AL908" s="82"/>
      <c r="AM908" s="82"/>
      <c r="AN908" s="82"/>
      <c r="AO908" s="82"/>
      <c r="AP908" s="82"/>
      <c r="AQ908" s="82"/>
      <c r="AR908" s="82"/>
      <c r="AS908" s="82"/>
      <c r="AT908" s="82"/>
      <c r="AU908" s="82"/>
      <c r="AV908" s="82"/>
      <c r="AW908" s="82"/>
      <c r="AX908" s="82"/>
      <c r="AY908" s="82"/>
      <c r="AZ908" s="82"/>
      <c r="BA908" s="82"/>
      <c r="BB908" s="82"/>
      <c r="BC908" s="82"/>
      <c r="BD908" s="82"/>
      <c r="BE908" s="82"/>
      <c r="BF908" s="82"/>
      <c r="BG908" s="82"/>
      <c r="BH908" s="82"/>
      <c r="BI908" s="82"/>
      <c r="BJ908" s="82"/>
    </row>
    <row r="909">
      <c r="AI909" s="82"/>
      <c r="AJ909" s="82"/>
      <c r="AK909" s="82"/>
      <c r="AL909" s="82"/>
      <c r="AM909" s="82"/>
      <c r="AN909" s="82"/>
      <c r="AO909" s="82"/>
      <c r="AP909" s="82"/>
      <c r="AQ909" s="82"/>
      <c r="AR909" s="82"/>
      <c r="AS909" s="82"/>
      <c r="AT909" s="82"/>
      <c r="AU909" s="82"/>
      <c r="AV909" s="82"/>
      <c r="AW909" s="82"/>
      <c r="AX909" s="82"/>
      <c r="AY909" s="82"/>
      <c r="AZ909" s="82"/>
      <c r="BA909" s="82"/>
      <c r="BB909" s="82"/>
      <c r="BC909" s="82"/>
      <c r="BD909" s="82"/>
      <c r="BE909" s="82"/>
      <c r="BF909" s="82"/>
      <c r="BG909" s="82"/>
      <c r="BH909" s="82"/>
      <c r="BI909" s="82"/>
      <c r="BJ909" s="82"/>
    </row>
    <row r="910">
      <c r="AI910" s="82"/>
      <c r="AJ910" s="82"/>
      <c r="AK910" s="82"/>
      <c r="AL910" s="82"/>
      <c r="AM910" s="82"/>
      <c r="AN910" s="82"/>
      <c r="AO910" s="82"/>
      <c r="AP910" s="82"/>
      <c r="AQ910" s="82"/>
      <c r="AR910" s="82"/>
      <c r="AS910" s="82"/>
      <c r="AT910" s="82"/>
      <c r="AU910" s="82"/>
      <c r="AV910" s="82"/>
      <c r="AW910" s="82"/>
      <c r="AX910" s="82"/>
      <c r="AY910" s="82"/>
      <c r="AZ910" s="82"/>
      <c r="BA910" s="82"/>
      <c r="BB910" s="82"/>
      <c r="BC910" s="82"/>
      <c r="BD910" s="82"/>
      <c r="BE910" s="82"/>
      <c r="BF910" s="82"/>
      <c r="BG910" s="82"/>
      <c r="BH910" s="82"/>
      <c r="BI910" s="82"/>
      <c r="BJ910" s="82"/>
    </row>
    <row r="911">
      <c r="AI911" s="82"/>
      <c r="AJ911" s="82"/>
      <c r="AK911" s="82"/>
      <c r="AL911" s="82"/>
      <c r="AM911" s="82"/>
      <c r="AN911" s="82"/>
      <c r="AO911" s="82"/>
      <c r="AP911" s="82"/>
      <c r="AQ911" s="82"/>
      <c r="AR911" s="82"/>
      <c r="AS911" s="82"/>
      <c r="AT911" s="82"/>
      <c r="AU911" s="82"/>
      <c r="AV911" s="82"/>
      <c r="AW911" s="82"/>
      <c r="AX911" s="82"/>
      <c r="AY911" s="82"/>
      <c r="AZ911" s="82"/>
      <c r="BA911" s="82"/>
      <c r="BB911" s="82"/>
      <c r="BC911" s="82"/>
      <c r="BD911" s="82"/>
      <c r="BE911" s="82"/>
      <c r="BF911" s="82"/>
      <c r="BG911" s="82"/>
      <c r="BH911" s="82"/>
      <c r="BI911" s="82"/>
      <c r="BJ911" s="82"/>
    </row>
    <row r="912">
      <c r="AI912" s="82"/>
      <c r="AJ912" s="82"/>
      <c r="AK912" s="82"/>
      <c r="AL912" s="82"/>
      <c r="AM912" s="82"/>
      <c r="AN912" s="82"/>
      <c r="AO912" s="82"/>
      <c r="AP912" s="82"/>
      <c r="AQ912" s="82"/>
      <c r="AR912" s="82"/>
      <c r="AS912" s="82"/>
      <c r="AT912" s="82"/>
      <c r="AU912" s="82"/>
      <c r="AV912" s="82"/>
      <c r="AW912" s="82"/>
      <c r="AX912" s="82"/>
      <c r="AY912" s="82"/>
      <c r="AZ912" s="82"/>
      <c r="BA912" s="82"/>
      <c r="BB912" s="82"/>
      <c r="BC912" s="82"/>
      <c r="BD912" s="82"/>
      <c r="BE912" s="82"/>
      <c r="BF912" s="82"/>
      <c r="BG912" s="82"/>
      <c r="BH912" s="82"/>
      <c r="BI912" s="82"/>
      <c r="BJ912" s="82"/>
    </row>
    <row r="913">
      <c r="AI913" s="82"/>
      <c r="AJ913" s="82"/>
      <c r="AK913" s="82"/>
      <c r="AL913" s="82"/>
      <c r="AM913" s="82"/>
      <c r="AN913" s="82"/>
      <c r="AO913" s="82"/>
      <c r="AP913" s="82"/>
      <c r="AQ913" s="82"/>
      <c r="AR913" s="82"/>
      <c r="AS913" s="82"/>
      <c r="AT913" s="82"/>
      <c r="AU913" s="82"/>
      <c r="AV913" s="82"/>
      <c r="AW913" s="82"/>
      <c r="AX913" s="82"/>
      <c r="AY913" s="82"/>
      <c r="AZ913" s="82"/>
      <c r="BA913" s="82"/>
      <c r="BB913" s="82"/>
      <c r="BC913" s="82"/>
      <c r="BD913" s="82"/>
      <c r="BE913" s="82"/>
      <c r="BF913" s="82"/>
      <c r="BG913" s="82"/>
      <c r="BH913" s="82"/>
      <c r="BI913" s="82"/>
      <c r="BJ913" s="82"/>
    </row>
    <row r="914">
      <c r="AI914" s="82"/>
      <c r="AJ914" s="82"/>
      <c r="AK914" s="82"/>
      <c r="AL914" s="82"/>
      <c r="AM914" s="82"/>
      <c r="AN914" s="82"/>
      <c r="AO914" s="82"/>
      <c r="AP914" s="82"/>
      <c r="AQ914" s="82"/>
      <c r="AR914" s="82"/>
      <c r="AS914" s="82"/>
      <c r="AT914" s="82"/>
      <c r="AU914" s="82"/>
      <c r="AV914" s="82"/>
      <c r="AW914" s="82"/>
      <c r="AX914" s="82"/>
      <c r="AY914" s="82"/>
      <c r="AZ914" s="82"/>
      <c r="BA914" s="82"/>
      <c r="BB914" s="82"/>
      <c r="BC914" s="82"/>
      <c r="BD914" s="82"/>
      <c r="BE914" s="82"/>
      <c r="BF914" s="82"/>
      <c r="BG914" s="82"/>
      <c r="BH914" s="82"/>
      <c r="BI914" s="82"/>
      <c r="BJ914" s="82"/>
    </row>
    <row r="915">
      <c r="AI915" s="82"/>
      <c r="AJ915" s="82"/>
      <c r="AK915" s="82"/>
      <c r="AL915" s="82"/>
      <c r="AM915" s="82"/>
      <c r="AN915" s="82"/>
      <c r="AO915" s="82"/>
      <c r="AP915" s="82"/>
      <c r="AQ915" s="82"/>
      <c r="AR915" s="82"/>
      <c r="AS915" s="82"/>
      <c r="AT915" s="82"/>
      <c r="AU915" s="82"/>
      <c r="AV915" s="82"/>
      <c r="AW915" s="82"/>
      <c r="AX915" s="82"/>
      <c r="AY915" s="82"/>
      <c r="AZ915" s="82"/>
      <c r="BA915" s="82"/>
      <c r="BB915" s="82"/>
      <c r="BC915" s="82"/>
      <c r="BD915" s="82"/>
      <c r="BE915" s="82"/>
      <c r="BF915" s="82"/>
      <c r="BG915" s="82"/>
      <c r="BH915" s="82"/>
      <c r="BI915" s="82"/>
      <c r="BJ915" s="82"/>
    </row>
    <row r="916">
      <c r="AI916" s="82"/>
      <c r="AJ916" s="82"/>
      <c r="AK916" s="82"/>
      <c r="AL916" s="82"/>
      <c r="AM916" s="82"/>
      <c r="AN916" s="82"/>
      <c r="AO916" s="82"/>
      <c r="AP916" s="82"/>
      <c r="AQ916" s="82"/>
      <c r="AR916" s="82"/>
      <c r="AS916" s="82"/>
      <c r="AT916" s="82"/>
      <c r="AU916" s="82"/>
      <c r="AV916" s="82"/>
      <c r="AW916" s="82"/>
      <c r="AX916" s="82"/>
      <c r="AY916" s="82"/>
      <c r="AZ916" s="82"/>
      <c r="BA916" s="82"/>
      <c r="BB916" s="82"/>
      <c r="BC916" s="82"/>
      <c r="BD916" s="82"/>
      <c r="BE916" s="82"/>
      <c r="BF916" s="82"/>
      <c r="BG916" s="82"/>
      <c r="BH916" s="82"/>
      <c r="BI916" s="82"/>
      <c r="BJ916" s="82"/>
    </row>
    <row r="917">
      <c r="AI917" s="82"/>
      <c r="AJ917" s="82"/>
      <c r="AK917" s="82"/>
      <c r="AL917" s="82"/>
      <c r="AM917" s="82"/>
      <c r="AN917" s="82"/>
      <c r="AO917" s="82"/>
      <c r="AP917" s="82"/>
      <c r="AQ917" s="82"/>
      <c r="AR917" s="82"/>
      <c r="AS917" s="82"/>
      <c r="AT917" s="82"/>
      <c r="AU917" s="82"/>
      <c r="AV917" s="82"/>
      <c r="AW917" s="82"/>
      <c r="AX917" s="82"/>
      <c r="AY917" s="82"/>
      <c r="AZ917" s="82"/>
      <c r="BA917" s="82"/>
      <c r="BB917" s="82"/>
      <c r="BC917" s="82"/>
      <c r="BD917" s="82"/>
      <c r="BE917" s="82"/>
      <c r="BF917" s="82"/>
      <c r="BG917" s="82"/>
      <c r="BH917" s="82"/>
      <c r="BI917" s="82"/>
      <c r="BJ917" s="82"/>
    </row>
    <row r="918">
      <c r="AI918" s="82"/>
      <c r="AJ918" s="82"/>
      <c r="AK918" s="82"/>
      <c r="AL918" s="82"/>
      <c r="AM918" s="82"/>
      <c r="AN918" s="82"/>
      <c r="AO918" s="82"/>
      <c r="AP918" s="82"/>
      <c r="AQ918" s="82"/>
      <c r="AR918" s="82"/>
      <c r="AS918" s="82"/>
      <c r="AT918" s="82"/>
      <c r="AU918" s="82"/>
      <c r="AV918" s="82"/>
      <c r="AW918" s="82"/>
      <c r="AX918" s="82"/>
      <c r="AY918" s="82"/>
      <c r="AZ918" s="82"/>
      <c r="BA918" s="82"/>
      <c r="BB918" s="82"/>
      <c r="BC918" s="82"/>
      <c r="BD918" s="82"/>
      <c r="BE918" s="82"/>
      <c r="BF918" s="82"/>
      <c r="BG918" s="82"/>
      <c r="BH918" s="82"/>
      <c r="BI918" s="82"/>
      <c r="BJ918" s="82"/>
    </row>
    <row r="919">
      <c r="AI919" s="82"/>
      <c r="AJ919" s="82"/>
      <c r="AK919" s="82"/>
      <c r="AL919" s="82"/>
      <c r="AM919" s="82"/>
      <c r="AN919" s="82"/>
      <c r="AO919" s="82"/>
      <c r="AP919" s="82"/>
      <c r="AQ919" s="82"/>
      <c r="AR919" s="82"/>
      <c r="AS919" s="82"/>
      <c r="AT919" s="82"/>
      <c r="AU919" s="82"/>
      <c r="AV919" s="82"/>
      <c r="AW919" s="82"/>
      <c r="AX919" s="82"/>
      <c r="AY919" s="82"/>
      <c r="AZ919" s="82"/>
      <c r="BA919" s="82"/>
      <c r="BB919" s="82"/>
      <c r="BC919" s="82"/>
      <c r="BD919" s="82"/>
      <c r="BE919" s="82"/>
      <c r="BF919" s="82"/>
      <c r="BG919" s="82"/>
      <c r="BH919" s="82"/>
      <c r="BI919" s="82"/>
      <c r="BJ919" s="82"/>
    </row>
    <row r="920">
      <c r="AI920" s="82"/>
      <c r="AJ920" s="82"/>
      <c r="AK920" s="82"/>
      <c r="AL920" s="82"/>
      <c r="AM920" s="82"/>
      <c r="AN920" s="82"/>
      <c r="AO920" s="82"/>
      <c r="AP920" s="82"/>
      <c r="AQ920" s="82"/>
      <c r="AR920" s="82"/>
      <c r="AS920" s="82"/>
      <c r="AT920" s="82"/>
      <c r="AU920" s="82"/>
      <c r="AV920" s="82"/>
      <c r="AW920" s="82"/>
      <c r="AX920" s="82"/>
      <c r="AY920" s="82"/>
      <c r="AZ920" s="82"/>
      <c r="BA920" s="82"/>
      <c r="BB920" s="82"/>
      <c r="BC920" s="82"/>
      <c r="BD920" s="82"/>
      <c r="BE920" s="82"/>
      <c r="BF920" s="82"/>
      <c r="BG920" s="82"/>
      <c r="BH920" s="82"/>
      <c r="BI920" s="82"/>
      <c r="BJ920" s="82"/>
    </row>
    <row r="921">
      <c r="AI921" s="82"/>
      <c r="AJ921" s="82"/>
      <c r="AK921" s="82"/>
      <c r="AL921" s="82"/>
      <c r="AM921" s="82"/>
      <c r="AN921" s="82"/>
      <c r="AO921" s="82"/>
      <c r="AP921" s="82"/>
      <c r="AQ921" s="82"/>
      <c r="AR921" s="82"/>
      <c r="AS921" s="82"/>
      <c r="AT921" s="82"/>
      <c r="AU921" s="82"/>
      <c r="AV921" s="82"/>
      <c r="AW921" s="82"/>
      <c r="AX921" s="82"/>
      <c r="AY921" s="82"/>
      <c r="AZ921" s="82"/>
      <c r="BA921" s="82"/>
      <c r="BB921" s="82"/>
      <c r="BC921" s="82"/>
      <c r="BD921" s="82"/>
      <c r="BE921" s="82"/>
      <c r="BF921" s="82"/>
      <c r="BG921" s="82"/>
      <c r="BH921" s="82"/>
      <c r="BI921" s="82"/>
      <c r="BJ921" s="82"/>
    </row>
    <row r="922">
      <c r="AI922" s="82"/>
      <c r="AJ922" s="82"/>
      <c r="AK922" s="82"/>
      <c r="AL922" s="82"/>
      <c r="AM922" s="82"/>
      <c r="AN922" s="82"/>
      <c r="AO922" s="82"/>
      <c r="AP922" s="82"/>
      <c r="AQ922" s="82"/>
      <c r="AR922" s="82"/>
      <c r="AS922" s="82"/>
      <c r="AT922" s="82"/>
      <c r="AU922" s="82"/>
      <c r="AV922" s="82"/>
      <c r="AW922" s="82"/>
      <c r="AX922" s="82"/>
      <c r="AY922" s="82"/>
      <c r="AZ922" s="82"/>
      <c r="BA922" s="82"/>
      <c r="BB922" s="82"/>
      <c r="BC922" s="82"/>
      <c r="BD922" s="82"/>
      <c r="BE922" s="82"/>
      <c r="BF922" s="82"/>
      <c r="BG922" s="82"/>
      <c r="BH922" s="82"/>
      <c r="BI922" s="82"/>
      <c r="BJ922" s="82"/>
    </row>
    <row r="923">
      <c r="AI923" s="82"/>
      <c r="AJ923" s="82"/>
      <c r="AK923" s="82"/>
      <c r="AL923" s="82"/>
      <c r="AM923" s="82"/>
      <c r="AN923" s="82"/>
      <c r="AO923" s="82"/>
      <c r="AP923" s="82"/>
      <c r="AQ923" s="82"/>
      <c r="AR923" s="82"/>
      <c r="AS923" s="82"/>
      <c r="AT923" s="82"/>
      <c r="AU923" s="82"/>
      <c r="AV923" s="82"/>
      <c r="AW923" s="82"/>
      <c r="AX923" s="82"/>
      <c r="AY923" s="82"/>
      <c r="AZ923" s="82"/>
      <c r="BA923" s="82"/>
      <c r="BB923" s="82"/>
      <c r="BC923" s="82"/>
      <c r="BD923" s="82"/>
      <c r="BE923" s="82"/>
      <c r="BF923" s="82"/>
      <c r="BG923" s="82"/>
      <c r="BH923" s="82"/>
      <c r="BI923" s="82"/>
      <c r="BJ923" s="82"/>
    </row>
    <row r="924">
      <c r="AI924" s="82"/>
      <c r="AJ924" s="82"/>
      <c r="AK924" s="82"/>
      <c r="AL924" s="82"/>
      <c r="AM924" s="82"/>
      <c r="AN924" s="82"/>
      <c r="AO924" s="82"/>
      <c r="AP924" s="82"/>
      <c r="AQ924" s="82"/>
      <c r="AR924" s="82"/>
      <c r="AS924" s="82"/>
      <c r="AT924" s="82"/>
      <c r="AU924" s="82"/>
      <c r="AV924" s="82"/>
      <c r="AW924" s="82"/>
      <c r="AX924" s="82"/>
      <c r="AY924" s="82"/>
      <c r="AZ924" s="82"/>
      <c r="BA924" s="82"/>
      <c r="BB924" s="82"/>
      <c r="BC924" s="82"/>
      <c r="BD924" s="82"/>
      <c r="BE924" s="82"/>
      <c r="BF924" s="82"/>
      <c r="BG924" s="82"/>
      <c r="BH924" s="82"/>
      <c r="BI924" s="82"/>
      <c r="BJ924" s="82"/>
    </row>
    <row r="925">
      <c r="AI925" s="82"/>
      <c r="AJ925" s="82"/>
      <c r="AK925" s="82"/>
      <c r="AL925" s="82"/>
      <c r="AM925" s="82"/>
      <c r="AN925" s="82"/>
      <c r="AO925" s="82"/>
      <c r="AP925" s="82"/>
      <c r="AQ925" s="82"/>
      <c r="AR925" s="82"/>
      <c r="AS925" s="82"/>
      <c r="AT925" s="82"/>
      <c r="AU925" s="82"/>
      <c r="AV925" s="82"/>
      <c r="AW925" s="82"/>
      <c r="AX925" s="82"/>
      <c r="AY925" s="82"/>
      <c r="AZ925" s="82"/>
      <c r="BA925" s="82"/>
      <c r="BB925" s="82"/>
      <c r="BC925" s="82"/>
      <c r="BD925" s="82"/>
      <c r="BE925" s="82"/>
      <c r="BF925" s="82"/>
      <c r="BG925" s="82"/>
      <c r="BH925" s="82"/>
      <c r="BI925" s="82"/>
      <c r="BJ925" s="82"/>
    </row>
    <row r="926">
      <c r="AI926" s="82"/>
      <c r="AJ926" s="82"/>
      <c r="AK926" s="82"/>
      <c r="AL926" s="82"/>
      <c r="AM926" s="82"/>
      <c r="AN926" s="82"/>
      <c r="AO926" s="82"/>
      <c r="AP926" s="82"/>
      <c r="AQ926" s="82"/>
      <c r="AR926" s="82"/>
      <c r="AS926" s="82"/>
      <c r="AT926" s="82"/>
      <c r="AU926" s="82"/>
      <c r="AV926" s="82"/>
      <c r="AW926" s="82"/>
      <c r="AX926" s="82"/>
      <c r="AY926" s="82"/>
      <c r="AZ926" s="82"/>
      <c r="BA926" s="82"/>
      <c r="BB926" s="82"/>
      <c r="BC926" s="82"/>
      <c r="BD926" s="82"/>
      <c r="BE926" s="82"/>
      <c r="BF926" s="82"/>
      <c r="BG926" s="82"/>
      <c r="BH926" s="82"/>
      <c r="BI926" s="82"/>
      <c r="BJ926" s="82"/>
    </row>
    <row r="927">
      <c r="AI927" s="82"/>
      <c r="AJ927" s="82"/>
      <c r="AK927" s="82"/>
      <c r="AL927" s="82"/>
      <c r="AM927" s="82"/>
      <c r="AN927" s="82"/>
      <c r="AO927" s="82"/>
      <c r="AP927" s="82"/>
      <c r="AQ927" s="82"/>
      <c r="AR927" s="82"/>
      <c r="AS927" s="82"/>
      <c r="AT927" s="82"/>
      <c r="AU927" s="82"/>
      <c r="AV927" s="82"/>
      <c r="AW927" s="82"/>
      <c r="AX927" s="82"/>
      <c r="AY927" s="82"/>
      <c r="AZ927" s="82"/>
      <c r="BA927" s="82"/>
      <c r="BB927" s="82"/>
      <c r="BC927" s="82"/>
      <c r="BD927" s="82"/>
      <c r="BE927" s="82"/>
      <c r="BF927" s="82"/>
      <c r="BG927" s="82"/>
      <c r="BH927" s="82"/>
      <c r="BI927" s="82"/>
      <c r="BJ927" s="82"/>
    </row>
    <row r="928">
      <c r="AI928" s="82"/>
      <c r="AJ928" s="82"/>
      <c r="AK928" s="82"/>
      <c r="AL928" s="82"/>
      <c r="AM928" s="82"/>
      <c r="AN928" s="82"/>
      <c r="AO928" s="82"/>
      <c r="AP928" s="82"/>
      <c r="AQ928" s="82"/>
      <c r="AR928" s="82"/>
      <c r="AS928" s="82"/>
      <c r="AT928" s="82"/>
      <c r="AU928" s="82"/>
      <c r="AV928" s="82"/>
      <c r="AW928" s="82"/>
      <c r="AX928" s="82"/>
      <c r="AY928" s="82"/>
      <c r="AZ928" s="82"/>
      <c r="BA928" s="82"/>
      <c r="BB928" s="82"/>
      <c r="BC928" s="82"/>
      <c r="BD928" s="82"/>
      <c r="BE928" s="82"/>
      <c r="BF928" s="82"/>
      <c r="BG928" s="82"/>
      <c r="BH928" s="82"/>
      <c r="BI928" s="82"/>
      <c r="BJ928" s="82"/>
    </row>
    <row r="929">
      <c r="AI929" s="82"/>
      <c r="AJ929" s="82"/>
      <c r="AK929" s="82"/>
      <c r="AL929" s="82"/>
      <c r="AM929" s="82"/>
      <c r="AN929" s="82"/>
      <c r="AO929" s="82"/>
      <c r="AP929" s="82"/>
      <c r="AQ929" s="82"/>
      <c r="AR929" s="82"/>
      <c r="AS929" s="82"/>
      <c r="AT929" s="82"/>
      <c r="AU929" s="82"/>
      <c r="AV929" s="82"/>
      <c r="AW929" s="82"/>
      <c r="AX929" s="82"/>
      <c r="AY929" s="82"/>
      <c r="AZ929" s="82"/>
      <c r="BA929" s="82"/>
      <c r="BB929" s="82"/>
      <c r="BC929" s="82"/>
      <c r="BD929" s="82"/>
      <c r="BE929" s="82"/>
      <c r="BF929" s="82"/>
      <c r="BG929" s="82"/>
      <c r="BH929" s="82"/>
      <c r="BI929" s="82"/>
      <c r="BJ929" s="82"/>
    </row>
    <row r="930">
      <c r="AI930" s="82"/>
      <c r="AJ930" s="82"/>
      <c r="AK930" s="82"/>
      <c r="AL930" s="82"/>
      <c r="AM930" s="82"/>
      <c r="AN930" s="82"/>
      <c r="AO930" s="82"/>
      <c r="AP930" s="82"/>
      <c r="AQ930" s="82"/>
      <c r="AR930" s="82"/>
      <c r="AS930" s="82"/>
      <c r="AT930" s="82"/>
      <c r="AU930" s="82"/>
      <c r="AV930" s="82"/>
      <c r="AW930" s="82"/>
      <c r="AX930" s="82"/>
      <c r="AY930" s="82"/>
      <c r="AZ930" s="82"/>
      <c r="BA930" s="82"/>
      <c r="BB930" s="82"/>
      <c r="BC930" s="82"/>
      <c r="BD930" s="82"/>
      <c r="BE930" s="82"/>
      <c r="BF930" s="82"/>
      <c r="BG930" s="82"/>
      <c r="BH930" s="82"/>
      <c r="BI930" s="82"/>
      <c r="BJ930" s="82"/>
    </row>
    <row r="931">
      <c r="AI931" s="82"/>
      <c r="AJ931" s="82"/>
      <c r="AK931" s="82"/>
      <c r="AL931" s="82"/>
      <c r="AM931" s="82"/>
      <c r="AN931" s="82"/>
      <c r="AO931" s="82"/>
      <c r="AP931" s="82"/>
      <c r="AQ931" s="82"/>
      <c r="AR931" s="82"/>
      <c r="AS931" s="82"/>
      <c r="AT931" s="82"/>
      <c r="AU931" s="82"/>
      <c r="AV931" s="82"/>
      <c r="AW931" s="82"/>
      <c r="AX931" s="82"/>
      <c r="AY931" s="82"/>
      <c r="AZ931" s="82"/>
      <c r="BA931" s="82"/>
      <c r="BB931" s="82"/>
      <c r="BC931" s="82"/>
      <c r="BD931" s="82"/>
      <c r="BE931" s="82"/>
      <c r="BF931" s="82"/>
      <c r="BG931" s="82"/>
      <c r="BH931" s="82"/>
      <c r="BI931" s="82"/>
      <c r="BJ931" s="82"/>
    </row>
    <row r="932">
      <c r="AI932" s="82"/>
      <c r="AJ932" s="82"/>
      <c r="AK932" s="82"/>
      <c r="AL932" s="82"/>
      <c r="AM932" s="82"/>
      <c r="AN932" s="82"/>
      <c r="AO932" s="82"/>
      <c r="AP932" s="82"/>
      <c r="AQ932" s="82"/>
      <c r="AR932" s="82"/>
      <c r="AS932" s="82"/>
      <c r="AT932" s="82"/>
      <c r="AU932" s="82"/>
      <c r="AV932" s="82"/>
      <c r="AW932" s="82"/>
      <c r="AX932" s="82"/>
      <c r="AY932" s="82"/>
      <c r="AZ932" s="82"/>
      <c r="BA932" s="82"/>
      <c r="BB932" s="82"/>
      <c r="BC932" s="82"/>
      <c r="BD932" s="82"/>
      <c r="BE932" s="82"/>
      <c r="BF932" s="82"/>
      <c r="BG932" s="82"/>
      <c r="BH932" s="82"/>
      <c r="BI932" s="82"/>
      <c r="BJ932" s="82"/>
    </row>
    <row r="933">
      <c r="AI933" s="82"/>
      <c r="AJ933" s="82"/>
      <c r="AK933" s="82"/>
      <c r="AL933" s="82"/>
      <c r="AM933" s="82"/>
      <c r="AN933" s="82"/>
      <c r="AO933" s="82"/>
      <c r="AP933" s="82"/>
      <c r="AQ933" s="82"/>
      <c r="AR933" s="82"/>
      <c r="AS933" s="82"/>
      <c r="AT933" s="82"/>
      <c r="AU933" s="82"/>
      <c r="AV933" s="82"/>
      <c r="AW933" s="82"/>
      <c r="AX933" s="82"/>
      <c r="AY933" s="82"/>
      <c r="AZ933" s="82"/>
      <c r="BA933" s="82"/>
      <c r="BB933" s="82"/>
      <c r="BC933" s="82"/>
      <c r="BD933" s="82"/>
      <c r="BE933" s="82"/>
      <c r="BF933" s="82"/>
      <c r="BG933" s="82"/>
      <c r="BH933" s="82"/>
      <c r="BI933" s="82"/>
      <c r="BJ933" s="82"/>
    </row>
    <row r="934">
      <c r="AI934" s="82"/>
      <c r="AJ934" s="82"/>
      <c r="AK934" s="82"/>
      <c r="AL934" s="82"/>
      <c r="AM934" s="82"/>
      <c r="AN934" s="82"/>
      <c r="AO934" s="82"/>
      <c r="AP934" s="82"/>
      <c r="AQ934" s="82"/>
      <c r="AR934" s="82"/>
      <c r="AS934" s="82"/>
      <c r="AT934" s="82"/>
      <c r="AU934" s="82"/>
      <c r="AV934" s="82"/>
      <c r="AW934" s="82"/>
      <c r="AX934" s="82"/>
      <c r="AY934" s="82"/>
      <c r="AZ934" s="82"/>
      <c r="BA934" s="82"/>
      <c r="BB934" s="82"/>
      <c r="BC934" s="82"/>
      <c r="BD934" s="82"/>
      <c r="BE934" s="82"/>
      <c r="BF934" s="82"/>
      <c r="BG934" s="82"/>
      <c r="BH934" s="82"/>
      <c r="BI934" s="82"/>
      <c r="BJ934" s="82"/>
    </row>
    <row r="935">
      <c r="AI935" s="82"/>
      <c r="AJ935" s="82"/>
      <c r="AK935" s="82"/>
      <c r="AL935" s="82"/>
      <c r="AM935" s="82"/>
      <c r="AN935" s="82"/>
      <c r="AO935" s="82"/>
      <c r="AP935" s="82"/>
      <c r="AQ935" s="82"/>
      <c r="AR935" s="82"/>
      <c r="AS935" s="82"/>
      <c r="AT935" s="82"/>
      <c r="AU935" s="82"/>
      <c r="AV935" s="82"/>
      <c r="AW935" s="82"/>
      <c r="AX935" s="82"/>
      <c r="AY935" s="82"/>
      <c r="AZ935" s="82"/>
      <c r="BA935" s="82"/>
      <c r="BB935" s="82"/>
      <c r="BC935" s="82"/>
      <c r="BD935" s="82"/>
      <c r="BE935" s="82"/>
      <c r="BF935" s="82"/>
      <c r="BG935" s="82"/>
      <c r="BH935" s="82"/>
      <c r="BI935" s="82"/>
      <c r="BJ935" s="82"/>
    </row>
    <row r="936">
      <c r="AI936" s="82"/>
      <c r="AJ936" s="82"/>
      <c r="AK936" s="82"/>
      <c r="AL936" s="82"/>
      <c r="AM936" s="82"/>
      <c r="AN936" s="82"/>
      <c r="AO936" s="82"/>
      <c r="AP936" s="82"/>
      <c r="AQ936" s="82"/>
      <c r="AR936" s="82"/>
      <c r="AS936" s="82"/>
      <c r="AT936" s="82"/>
      <c r="AU936" s="82"/>
      <c r="AV936" s="82"/>
      <c r="AW936" s="82"/>
      <c r="AX936" s="82"/>
      <c r="AY936" s="82"/>
      <c r="AZ936" s="82"/>
      <c r="BA936" s="82"/>
      <c r="BB936" s="82"/>
      <c r="BC936" s="82"/>
      <c r="BD936" s="82"/>
      <c r="BE936" s="82"/>
      <c r="BF936" s="82"/>
      <c r="BG936" s="82"/>
      <c r="BH936" s="82"/>
      <c r="BI936" s="82"/>
      <c r="BJ936" s="82"/>
    </row>
    <row r="937">
      <c r="AI937" s="82"/>
      <c r="AJ937" s="82"/>
      <c r="AK937" s="82"/>
      <c r="AL937" s="82"/>
      <c r="AM937" s="82"/>
      <c r="AN937" s="82"/>
      <c r="AO937" s="82"/>
      <c r="AP937" s="82"/>
      <c r="AQ937" s="82"/>
      <c r="AR937" s="82"/>
      <c r="AS937" s="82"/>
      <c r="AT937" s="82"/>
      <c r="AU937" s="82"/>
      <c r="AV937" s="82"/>
      <c r="AW937" s="82"/>
      <c r="AX937" s="82"/>
      <c r="AY937" s="82"/>
      <c r="AZ937" s="82"/>
      <c r="BA937" s="82"/>
      <c r="BB937" s="82"/>
      <c r="BC937" s="82"/>
      <c r="BD937" s="82"/>
      <c r="BE937" s="82"/>
      <c r="BF937" s="82"/>
      <c r="BG937" s="82"/>
      <c r="BH937" s="82"/>
      <c r="BI937" s="82"/>
      <c r="BJ937" s="82"/>
    </row>
    <row r="938">
      <c r="AI938" s="82"/>
      <c r="AJ938" s="82"/>
      <c r="AK938" s="82"/>
      <c r="AL938" s="82"/>
      <c r="AM938" s="82"/>
      <c r="AN938" s="82"/>
      <c r="AO938" s="82"/>
      <c r="AP938" s="82"/>
      <c r="AQ938" s="82"/>
      <c r="AR938" s="82"/>
      <c r="AS938" s="82"/>
      <c r="AT938" s="82"/>
      <c r="AU938" s="82"/>
      <c r="AV938" s="82"/>
      <c r="AW938" s="82"/>
      <c r="AX938" s="82"/>
      <c r="AY938" s="82"/>
      <c r="AZ938" s="82"/>
      <c r="BA938" s="82"/>
      <c r="BB938" s="82"/>
      <c r="BC938" s="82"/>
      <c r="BD938" s="82"/>
      <c r="BE938" s="82"/>
      <c r="BF938" s="82"/>
      <c r="BG938" s="82"/>
      <c r="BH938" s="82"/>
      <c r="BI938" s="82"/>
      <c r="BJ938" s="82"/>
    </row>
    <row r="939">
      <c r="AI939" s="82"/>
      <c r="AJ939" s="82"/>
      <c r="AK939" s="82"/>
      <c r="AL939" s="82"/>
      <c r="AM939" s="82"/>
      <c r="AN939" s="82"/>
      <c r="AO939" s="82"/>
      <c r="AP939" s="82"/>
      <c r="AQ939" s="82"/>
      <c r="AR939" s="82"/>
      <c r="AS939" s="82"/>
      <c r="AT939" s="82"/>
      <c r="AU939" s="82"/>
      <c r="AV939" s="82"/>
      <c r="AW939" s="82"/>
      <c r="AX939" s="82"/>
      <c r="AY939" s="82"/>
      <c r="AZ939" s="82"/>
      <c r="BA939" s="82"/>
      <c r="BB939" s="82"/>
      <c r="BC939" s="82"/>
      <c r="BD939" s="82"/>
      <c r="BE939" s="82"/>
      <c r="BF939" s="82"/>
      <c r="BG939" s="82"/>
      <c r="BH939" s="82"/>
      <c r="BI939" s="82"/>
      <c r="BJ939" s="82"/>
    </row>
    <row r="940">
      <c r="AI940" s="82"/>
      <c r="AJ940" s="82"/>
      <c r="AK940" s="82"/>
      <c r="AL940" s="82"/>
      <c r="AM940" s="82"/>
      <c r="AN940" s="82"/>
      <c r="AO940" s="82"/>
      <c r="AP940" s="82"/>
      <c r="AQ940" s="82"/>
      <c r="AR940" s="82"/>
      <c r="AS940" s="82"/>
      <c r="AT940" s="82"/>
      <c r="AU940" s="82"/>
      <c r="AV940" s="82"/>
      <c r="AW940" s="82"/>
      <c r="AX940" s="82"/>
      <c r="AY940" s="82"/>
      <c r="AZ940" s="82"/>
      <c r="BA940" s="82"/>
      <c r="BB940" s="82"/>
      <c r="BC940" s="82"/>
      <c r="BD940" s="82"/>
      <c r="BE940" s="82"/>
      <c r="BF940" s="82"/>
      <c r="BG940" s="82"/>
      <c r="BH940" s="82"/>
      <c r="BI940" s="82"/>
      <c r="BJ940" s="82"/>
    </row>
    <row r="941">
      <c r="AI941" s="82"/>
      <c r="AJ941" s="82"/>
      <c r="AK941" s="82"/>
      <c r="AL941" s="82"/>
      <c r="AM941" s="82"/>
      <c r="AN941" s="82"/>
      <c r="AO941" s="82"/>
      <c r="AP941" s="82"/>
      <c r="AQ941" s="82"/>
      <c r="AR941" s="82"/>
      <c r="AS941" s="82"/>
      <c r="AT941" s="82"/>
      <c r="AU941" s="82"/>
      <c r="AV941" s="82"/>
      <c r="AW941" s="82"/>
      <c r="AX941" s="82"/>
      <c r="AY941" s="82"/>
      <c r="AZ941" s="82"/>
      <c r="BA941" s="82"/>
      <c r="BB941" s="82"/>
      <c r="BC941" s="82"/>
      <c r="BD941" s="82"/>
      <c r="BE941" s="82"/>
      <c r="BF941" s="82"/>
      <c r="BG941" s="82"/>
      <c r="BH941" s="82"/>
      <c r="BI941" s="82"/>
      <c r="BJ941" s="82"/>
    </row>
    <row r="942">
      <c r="AI942" s="82"/>
      <c r="AJ942" s="82"/>
      <c r="AK942" s="82"/>
      <c r="AL942" s="82"/>
      <c r="AM942" s="82"/>
      <c r="AN942" s="82"/>
      <c r="AO942" s="82"/>
      <c r="AP942" s="82"/>
      <c r="AQ942" s="82"/>
      <c r="AR942" s="82"/>
      <c r="AS942" s="82"/>
      <c r="AT942" s="82"/>
      <c r="AU942" s="82"/>
      <c r="AV942" s="82"/>
      <c r="AW942" s="82"/>
      <c r="AX942" s="82"/>
      <c r="AY942" s="82"/>
      <c r="AZ942" s="82"/>
      <c r="BA942" s="82"/>
      <c r="BB942" s="82"/>
      <c r="BC942" s="82"/>
      <c r="BD942" s="82"/>
      <c r="BE942" s="82"/>
      <c r="BF942" s="82"/>
      <c r="BG942" s="82"/>
      <c r="BH942" s="82"/>
      <c r="BI942" s="82"/>
      <c r="BJ942" s="82"/>
    </row>
    <row r="943">
      <c r="AI943" s="82"/>
      <c r="AJ943" s="82"/>
      <c r="AK943" s="82"/>
      <c r="AL943" s="82"/>
      <c r="AM943" s="82"/>
      <c r="AN943" s="82"/>
      <c r="AO943" s="82"/>
      <c r="AP943" s="82"/>
      <c r="AQ943" s="82"/>
      <c r="AR943" s="82"/>
      <c r="AS943" s="82"/>
      <c r="AT943" s="82"/>
      <c r="AU943" s="82"/>
      <c r="AV943" s="82"/>
      <c r="AW943" s="82"/>
      <c r="AX943" s="82"/>
      <c r="AY943" s="82"/>
      <c r="AZ943" s="82"/>
      <c r="BA943" s="82"/>
      <c r="BB943" s="82"/>
      <c r="BC943" s="82"/>
      <c r="BD943" s="82"/>
      <c r="BE943" s="82"/>
      <c r="BF943" s="82"/>
      <c r="BG943" s="82"/>
      <c r="BH943" s="82"/>
      <c r="BI943" s="82"/>
      <c r="BJ943" s="82"/>
    </row>
    <row r="944">
      <c r="AI944" s="82"/>
      <c r="AJ944" s="82"/>
      <c r="AK944" s="82"/>
      <c r="AL944" s="82"/>
      <c r="AM944" s="82"/>
      <c r="AN944" s="82"/>
      <c r="AO944" s="82"/>
      <c r="AP944" s="82"/>
      <c r="AQ944" s="82"/>
      <c r="AR944" s="82"/>
      <c r="AS944" s="82"/>
      <c r="AT944" s="82"/>
      <c r="AU944" s="82"/>
      <c r="AV944" s="82"/>
      <c r="AW944" s="82"/>
      <c r="AX944" s="82"/>
      <c r="AY944" s="82"/>
      <c r="AZ944" s="82"/>
      <c r="BA944" s="82"/>
      <c r="BB944" s="82"/>
      <c r="BC944" s="82"/>
      <c r="BD944" s="82"/>
      <c r="BE944" s="82"/>
      <c r="BF944" s="82"/>
      <c r="BG944" s="82"/>
      <c r="BH944" s="82"/>
      <c r="BI944" s="82"/>
      <c r="BJ944" s="82"/>
    </row>
    <row r="945">
      <c r="AI945" s="82"/>
      <c r="AJ945" s="82"/>
      <c r="AK945" s="82"/>
      <c r="AL945" s="82"/>
      <c r="AM945" s="82"/>
      <c r="AN945" s="82"/>
      <c r="AO945" s="82"/>
      <c r="AP945" s="82"/>
      <c r="AQ945" s="82"/>
      <c r="AR945" s="82"/>
      <c r="AS945" s="82"/>
      <c r="AT945" s="82"/>
      <c r="AU945" s="82"/>
      <c r="AV945" s="82"/>
      <c r="AW945" s="82"/>
      <c r="AX945" s="82"/>
      <c r="AY945" s="82"/>
      <c r="AZ945" s="82"/>
      <c r="BA945" s="82"/>
      <c r="BB945" s="82"/>
      <c r="BC945" s="82"/>
      <c r="BD945" s="82"/>
      <c r="BE945" s="82"/>
      <c r="BF945" s="82"/>
      <c r="BG945" s="82"/>
      <c r="BH945" s="82"/>
      <c r="BI945" s="82"/>
      <c r="BJ945" s="82"/>
    </row>
    <row r="946">
      <c r="AI946" s="82"/>
      <c r="AJ946" s="82"/>
      <c r="AK946" s="82"/>
      <c r="AL946" s="82"/>
      <c r="AM946" s="82"/>
      <c r="AN946" s="82"/>
      <c r="AO946" s="82"/>
      <c r="AP946" s="82"/>
      <c r="AQ946" s="82"/>
      <c r="AR946" s="82"/>
      <c r="AS946" s="82"/>
      <c r="AT946" s="82"/>
      <c r="AU946" s="82"/>
      <c r="AV946" s="82"/>
      <c r="AW946" s="82"/>
      <c r="AX946" s="82"/>
      <c r="AY946" s="82"/>
      <c r="AZ946" s="82"/>
      <c r="BA946" s="82"/>
      <c r="BB946" s="82"/>
      <c r="BC946" s="82"/>
      <c r="BD946" s="82"/>
      <c r="BE946" s="82"/>
      <c r="BF946" s="82"/>
      <c r="BG946" s="82"/>
      <c r="BH946" s="82"/>
      <c r="BI946" s="82"/>
      <c r="BJ946" s="82"/>
    </row>
    <row r="947">
      <c r="AI947" s="82"/>
      <c r="AJ947" s="82"/>
      <c r="AK947" s="82"/>
      <c r="AL947" s="82"/>
      <c r="AM947" s="82"/>
      <c r="AN947" s="82"/>
      <c r="AO947" s="82"/>
      <c r="AP947" s="82"/>
      <c r="AQ947" s="82"/>
      <c r="AR947" s="82"/>
      <c r="AS947" s="82"/>
      <c r="AT947" s="82"/>
      <c r="AU947" s="82"/>
      <c r="AV947" s="82"/>
      <c r="AW947" s="82"/>
      <c r="AX947" s="82"/>
      <c r="AY947" s="82"/>
      <c r="AZ947" s="82"/>
      <c r="BA947" s="82"/>
      <c r="BB947" s="82"/>
      <c r="BC947" s="82"/>
      <c r="BD947" s="82"/>
      <c r="BE947" s="82"/>
      <c r="BF947" s="82"/>
      <c r="BG947" s="82"/>
      <c r="BH947" s="82"/>
      <c r="BI947" s="82"/>
      <c r="BJ947" s="82"/>
    </row>
    <row r="948">
      <c r="AI948" s="82"/>
      <c r="AJ948" s="82"/>
      <c r="AK948" s="82"/>
      <c r="AL948" s="82"/>
      <c r="AM948" s="82"/>
      <c r="AN948" s="82"/>
      <c r="AO948" s="82"/>
      <c r="AP948" s="82"/>
      <c r="AQ948" s="82"/>
      <c r="AR948" s="82"/>
      <c r="AS948" s="82"/>
      <c r="AT948" s="82"/>
      <c r="AU948" s="82"/>
      <c r="AV948" s="82"/>
      <c r="AW948" s="82"/>
      <c r="AX948" s="82"/>
      <c r="AY948" s="82"/>
      <c r="AZ948" s="82"/>
      <c r="BA948" s="82"/>
      <c r="BB948" s="82"/>
      <c r="BC948" s="82"/>
      <c r="BD948" s="82"/>
      <c r="BE948" s="82"/>
      <c r="BF948" s="82"/>
      <c r="BG948" s="82"/>
      <c r="BH948" s="82"/>
      <c r="BI948" s="82"/>
      <c r="BJ948" s="82"/>
    </row>
    <row r="949">
      <c r="AI949" s="82"/>
      <c r="AJ949" s="82"/>
      <c r="AK949" s="82"/>
      <c r="AL949" s="82"/>
      <c r="AM949" s="82"/>
      <c r="AN949" s="82"/>
      <c r="AO949" s="82"/>
      <c r="AP949" s="82"/>
      <c r="AQ949" s="82"/>
      <c r="AR949" s="82"/>
      <c r="AS949" s="82"/>
      <c r="AT949" s="82"/>
      <c r="AU949" s="82"/>
      <c r="AV949" s="82"/>
      <c r="AW949" s="82"/>
      <c r="AX949" s="82"/>
      <c r="AY949" s="82"/>
      <c r="AZ949" s="82"/>
      <c r="BA949" s="82"/>
      <c r="BB949" s="82"/>
      <c r="BC949" s="82"/>
      <c r="BD949" s="82"/>
      <c r="BE949" s="82"/>
      <c r="BF949" s="82"/>
      <c r="BG949" s="82"/>
      <c r="BH949" s="82"/>
      <c r="BI949" s="82"/>
      <c r="BJ949" s="82"/>
    </row>
    <row r="950">
      <c r="AI950" s="82"/>
      <c r="AJ950" s="82"/>
      <c r="AK950" s="82"/>
      <c r="AL950" s="82"/>
      <c r="AM950" s="82"/>
      <c r="AN950" s="82"/>
      <c r="AO950" s="82"/>
      <c r="AP950" s="82"/>
      <c r="AQ950" s="82"/>
      <c r="AR950" s="82"/>
      <c r="AS950" s="82"/>
      <c r="AT950" s="82"/>
      <c r="AU950" s="82"/>
      <c r="AV950" s="82"/>
      <c r="AW950" s="82"/>
      <c r="AX950" s="82"/>
      <c r="AY950" s="82"/>
      <c r="AZ950" s="82"/>
      <c r="BA950" s="82"/>
      <c r="BB950" s="82"/>
      <c r="BC950" s="82"/>
      <c r="BD950" s="82"/>
      <c r="BE950" s="82"/>
      <c r="BF950" s="82"/>
      <c r="BG950" s="82"/>
      <c r="BH950" s="82"/>
      <c r="BI950" s="82"/>
      <c r="BJ950" s="82"/>
    </row>
    <row r="951">
      <c r="AI951" s="82"/>
      <c r="AJ951" s="82"/>
      <c r="AK951" s="82"/>
      <c r="AL951" s="82"/>
      <c r="AM951" s="82"/>
      <c r="AN951" s="82"/>
      <c r="AO951" s="82"/>
      <c r="AP951" s="82"/>
      <c r="AQ951" s="82"/>
      <c r="AR951" s="82"/>
      <c r="AS951" s="82"/>
      <c r="AT951" s="82"/>
      <c r="AU951" s="82"/>
      <c r="AV951" s="82"/>
      <c r="AW951" s="82"/>
      <c r="AX951" s="82"/>
      <c r="AY951" s="82"/>
      <c r="AZ951" s="82"/>
      <c r="BA951" s="82"/>
      <c r="BB951" s="82"/>
      <c r="BC951" s="82"/>
      <c r="BD951" s="82"/>
      <c r="BE951" s="82"/>
      <c r="BF951" s="82"/>
      <c r="BG951" s="82"/>
      <c r="BH951" s="82"/>
      <c r="BI951" s="82"/>
      <c r="BJ951" s="82"/>
    </row>
    <row r="952">
      <c r="AI952" s="82"/>
      <c r="AJ952" s="82"/>
      <c r="AK952" s="82"/>
      <c r="AL952" s="82"/>
      <c r="AM952" s="82"/>
      <c r="AN952" s="82"/>
      <c r="AO952" s="82"/>
      <c r="AP952" s="82"/>
      <c r="AQ952" s="82"/>
      <c r="AR952" s="82"/>
      <c r="AS952" s="82"/>
      <c r="AT952" s="82"/>
      <c r="AU952" s="82"/>
      <c r="AV952" s="82"/>
      <c r="AW952" s="82"/>
      <c r="AX952" s="82"/>
      <c r="AY952" s="82"/>
      <c r="AZ952" s="82"/>
      <c r="BA952" s="82"/>
      <c r="BB952" s="82"/>
      <c r="BC952" s="82"/>
      <c r="BD952" s="82"/>
      <c r="BE952" s="82"/>
      <c r="BF952" s="82"/>
      <c r="BG952" s="82"/>
      <c r="BH952" s="82"/>
      <c r="BI952" s="82"/>
      <c r="BJ952" s="82"/>
    </row>
    <row r="953">
      <c r="AI953" s="82"/>
      <c r="AJ953" s="82"/>
      <c r="AK953" s="82"/>
      <c r="AL953" s="82"/>
      <c r="AM953" s="82"/>
      <c r="AN953" s="82"/>
      <c r="AO953" s="82"/>
      <c r="AP953" s="82"/>
      <c r="AQ953" s="82"/>
      <c r="AR953" s="82"/>
      <c r="AS953" s="82"/>
      <c r="AT953" s="82"/>
      <c r="AU953" s="82"/>
      <c r="AV953" s="82"/>
      <c r="AW953" s="82"/>
      <c r="AX953" s="82"/>
      <c r="AY953" s="82"/>
      <c r="AZ953" s="82"/>
      <c r="BA953" s="82"/>
      <c r="BB953" s="82"/>
      <c r="BC953" s="82"/>
      <c r="BD953" s="82"/>
      <c r="BE953" s="82"/>
      <c r="BF953" s="82"/>
      <c r="BG953" s="82"/>
      <c r="BH953" s="82"/>
      <c r="BI953" s="82"/>
      <c r="BJ953" s="82"/>
    </row>
    <row r="954">
      <c r="AI954" s="82"/>
      <c r="AJ954" s="82"/>
      <c r="AK954" s="82"/>
      <c r="AL954" s="82"/>
      <c r="AM954" s="82"/>
      <c r="AN954" s="82"/>
      <c r="AO954" s="82"/>
      <c r="AP954" s="82"/>
      <c r="AQ954" s="82"/>
      <c r="AR954" s="82"/>
      <c r="AS954" s="82"/>
      <c r="AT954" s="82"/>
      <c r="AU954" s="82"/>
      <c r="AV954" s="82"/>
      <c r="AW954" s="82"/>
      <c r="AX954" s="82"/>
      <c r="AY954" s="82"/>
      <c r="AZ954" s="82"/>
      <c r="BA954" s="82"/>
      <c r="BB954" s="82"/>
      <c r="BC954" s="82"/>
      <c r="BD954" s="82"/>
      <c r="BE954" s="82"/>
      <c r="BF954" s="82"/>
      <c r="BG954" s="82"/>
      <c r="BH954" s="82"/>
      <c r="BI954" s="82"/>
      <c r="BJ954" s="82"/>
    </row>
    <row r="955">
      <c r="AI955" s="82"/>
      <c r="AJ955" s="82"/>
      <c r="AK955" s="82"/>
      <c r="AL955" s="82"/>
      <c r="AM955" s="82"/>
      <c r="AN955" s="82"/>
      <c r="AO955" s="82"/>
      <c r="AP955" s="82"/>
      <c r="AQ955" s="82"/>
      <c r="AR955" s="82"/>
      <c r="AS955" s="82"/>
      <c r="AT955" s="82"/>
      <c r="AU955" s="82"/>
      <c r="AV955" s="82"/>
      <c r="AW955" s="82"/>
      <c r="AX955" s="82"/>
      <c r="AY955" s="82"/>
      <c r="AZ955" s="82"/>
      <c r="BA955" s="82"/>
      <c r="BB955" s="82"/>
      <c r="BC955" s="82"/>
      <c r="BD955" s="82"/>
      <c r="BE955" s="82"/>
      <c r="BF955" s="82"/>
      <c r="BG955" s="82"/>
      <c r="BH955" s="82"/>
      <c r="BI955" s="82"/>
      <c r="BJ955" s="82"/>
    </row>
    <row r="956">
      <c r="AI956" s="82"/>
      <c r="AJ956" s="82"/>
      <c r="AK956" s="82"/>
      <c r="AL956" s="82"/>
      <c r="AM956" s="82"/>
      <c r="AN956" s="82"/>
      <c r="AO956" s="82"/>
      <c r="AP956" s="82"/>
      <c r="AQ956" s="82"/>
      <c r="AR956" s="82"/>
      <c r="AS956" s="82"/>
      <c r="AT956" s="82"/>
      <c r="AU956" s="82"/>
      <c r="AV956" s="82"/>
      <c r="AW956" s="82"/>
      <c r="AX956" s="82"/>
      <c r="AY956" s="82"/>
      <c r="AZ956" s="82"/>
      <c r="BA956" s="82"/>
      <c r="BB956" s="82"/>
      <c r="BC956" s="82"/>
      <c r="BD956" s="82"/>
      <c r="BE956" s="82"/>
      <c r="BF956" s="82"/>
      <c r="BG956" s="82"/>
      <c r="BH956" s="82"/>
      <c r="BI956" s="82"/>
      <c r="BJ956" s="82"/>
    </row>
    <row r="957">
      <c r="AI957" s="82"/>
      <c r="AJ957" s="82"/>
      <c r="AK957" s="82"/>
      <c r="AL957" s="82"/>
      <c r="AM957" s="82"/>
      <c r="AN957" s="82"/>
      <c r="AO957" s="82"/>
      <c r="AP957" s="82"/>
      <c r="AQ957" s="82"/>
      <c r="AR957" s="82"/>
      <c r="AS957" s="82"/>
      <c r="AT957" s="82"/>
      <c r="AU957" s="82"/>
      <c r="AV957" s="82"/>
      <c r="AW957" s="82"/>
      <c r="AX957" s="82"/>
      <c r="AY957" s="82"/>
      <c r="AZ957" s="82"/>
      <c r="BA957" s="82"/>
      <c r="BB957" s="82"/>
      <c r="BC957" s="82"/>
      <c r="BD957" s="82"/>
      <c r="BE957" s="82"/>
      <c r="BF957" s="82"/>
      <c r="BG957" s="82"/>
      <c r="BH957" s="82"/>
      <c r="BI957" s="82"/>
      <c r="BJ957" s="82"/>
    </row>
    <row r="958">
      <c r="AI958" s="82"/>
      <c r="AJ958" s="82"/>
      <c r="AK958" s="82"/>
      <c r="AL958" s="82"/>
      <c r="AM958" s="82"/>
      <c r="AN958" s="82"/>
      <c r="AO958" s="82"/>
      <c r="AP958" s="82"/>
      <c r="AQ958" s="82"/>
      <c r="AR958" s="82"/>
      <c r="AS958" s="82"/>
      <c r="AT958" s="82"/>
      <c r="AU958" s="82"/>
      <c r="AV958" s="82"/>
      <c r="AW958" s="82"/>
      <c r="AX958" s="82"/>
      <c r="AY958" s="82"/>
      <c r="AZ958" s="82"/>
      <c r="BA958" s="82"/>
      <c r="BB958" s="82"/>
      <c r="BC958" s="82"/>
      <c r="BD958" s="82"/>
      <c r="BE958" s="82"/>
      <c r="BF958" s="82"/>
      <c r="BG958" s="82"/>
      <c r="BH958" s="82"/>
      <c r="BI958" s="82"/>
      <c r="BJ958" s="82"/>
    </row>
    <row r="959">
      <c r="AI959" s="82"/>
      <c r="AJ959" s="82"/>
      <c r="AK959" s="82"/>
      <c r="AL959" s="82"/>
      <c r="AM959" s="82"/>
      <c r="AN959" s="82"/>
      <c r="AO959" s="82"/>
      <c r="AP959" s="82"/>
      <c r="AQ959" s="82"/>
      <c r="AR959" s="82"/>
      <c r="AS959" s="82"/>
      <c r="AT959" s="82"/>
      <c r="AU959" s="82"/>
      <c r="AV959" s="82"/>
      <c r="AW959" s="82"/>
      <c r="AX959" s="82"/>
      <c r="AY959" s="82"/>
      <c r="AZ959" s="82"/>
      <c r="BA959" s="82"/>
      <c r="BB959" s="82"/>
      <c r="BC959" s="82"/>
      <c r="BD959" s="82"/>
      <c r="BE959" s="82"/>
      <c r="BF959" s="82"/>
      <c r="BG959" s="82"/>
      <c r="BH959" s="82"/>
      <c r="BI959" s="82"/>
      <c r="BJ959" s="82"/>
    </row>
    <row r="960">
      <c r="AI960" s="82"/>
      <c r="AJ960" s="82"/>
      <c r="AK960" s="82"/>
      <c r="AL960" s="82"/>
      <c r="AM960" s="82"/>
      <c r="AN960" s="82"/>
      <c r="AO960" s="82"/>
      <c r="AP960" s="82"/>
      <c r="AQ960" s="82"/>
      <c r="AR960" s="82"/>
      <c r="AS960" s="82"/>
      <c r="AT960" s="82"/>
      <c r="AU960" s="82"/>
      <c r="AV960" s="82"/>
      <c r="AW960" s="82"/>
      <c r="AX960" s="82"/>
      <c r="AY960" s="82"/>
      <c r="AZ960" s="82"/>
      <c r="BA960" s="82"/>
      <c r="BB960" s="82"/>
      <c r="BC960" s="82"/>
      <c r="BD960" s="82"/>
      <c r="BE960" s="82"/>
      <c r="BF960" s="82"/>
      <c r="BG960" s="82"/>
      <c r="BH960" s="82"/>
      <c r="BI960" s="82"/>
      <c r="BJ960" s="82"/>
    </row>
    <row r="961">
      <c r="AI961" s="82"/>
      <c r="AJ961" s="82"/>
      <c r="AK961" s="82"/>
      <c r="AL961" s="82"/>
      <c r="AM961" s="82"/>
      <c r="AN961" s="82"/>
      <c r="AO961" s="82"/>
      <c r="AP961" s="82"/>
      <c r="AQ961" s="82"/>
      <c r="AR961" s="82"/>
      <c r="AS961" s="82"/>
      <c r="AT961" s="82"/>
      <c r="AU961" s="82"/>
      <c r="AV961" s="82"/>
      <c r="AW961" s="82"/>
      <c r="AX961" s="82"/>
      <c r="AY961" s="82"/>
      <c r="AZ961" s="82"/>
      <c r="BA961" s="82"/>
      <c r="BB961" s="82"/>
      <c r="BC961" s="82"/>
      <c r="BD961" s="82"/>
      <c r="BE961" s="82"/>
      <c r="BF961" s="82"/>
      <c r="BG961" s="82"/>
      <c r="BH961" s="82"/>
      <c r="BI961" s="82"/>
      <c r="BJ961" s="82"/>
    </row>
    <row r="962">
      <c r="AI962" s="82"/>
      <c r="AJ962" s="82"/>
      <c r="AK962" s="82"/>
      <c r="AL962" s="82"/>
      <c r="AM962" s="82"/>
      <c r="AN962" s="82"/>
      <c r="AO962" s="82"/>
      <c r="AP962" s="82"/>
      <c r="AQ962" s="82"/>
      <c r="AR962" s="82"/>
      <c r="AS962" s="82"/>
      <c r="AT962" s="82"/>
      <c r="AU962" s="82"/>
      <c r="AV962" s="82"/>
      <c r="AW962" s="82"/>
      <c r="AX962" s="82"/>
      <c r="AY962" s="82"/>
      <c r="AZ962" s="82"/>
      <c r="BA962" s="82"/>
      <c r="BB962" s="82"/>
      <c r="BC962" s="82"/>
      <c r="BD962" s="82"/>
      <c r="BE962" s="82"/>
      <c r="BF962" s="82"/>
      <c r="BG962" s="82"/>
      <c r="BH962" s="82"/>
      <c r="BI962" s="82"/>
      <c r="BJ962" s="82"/>
    </row>
    <row r="963">
      <c r="AI963" s="82"/>
      <c r="AJ963" s="82"/>
      <c r="AK963" s="82"/>
      <c r="AL963" s="82"/>
      <c r="AM963" s="82"/>
      <c r="AN963" s="82"/>
      <c r="AO963" s="82"/>
      <c r="AP963" s="82"/>
      <c r="AQ963" s="82"/>
      <c r="AR963" s="82"/>
      <c r="AS963" s="82"/>
      <c r="AT963" s="82"/>
      <c r="AU963" s="82"/>
      <c r="AV963" s="82"/>
      <c r="AW963" s="82"/>
      <c r="AX963" s="82"/>
      <c r="AY963" s="82"/>
      <c r="AZ963" s="82"/>
      <c r="BA963" s="82"/>
      <c r="BB963" s="82"/>
      <c r="BC963" s="82"/>
      <c r="BD963" s="82"/>
      <c r="BE963" s="82"/>
      <c r="BF963" s="82"/>
      <c r="BG963" s="82"/>
      <c r="BH963" s="82"/>
      <c r="BI963" s="82"/>
      <c r="BJ963" s="82"/>
    </row>
    <row r="964">
      <c r="AI964" s="82"/>
      <c r="AJ964" s="82"/>
      <c r="AK964" s="82"/>
      <c r="AL964" s="82"/>
      <c r="AM964" s="82"/>
      <c r="AN964" s="82"/>
      <c r="AO964" s="82"/>
      <c r="AP964" s="82"/>
      <c r="AQ964" s="82"/>
      <c r="AR964" s="82"/>
      <c r="AS964" s="82"/>
      <c r="AT964" s="82"/>
      <c r="AU964" s="82"/>
      <c r="AV964" s="82"/>
      <c r="AW964" s="82"/>
      <c r="AX964" s="82"/>
      <c r="AY964" s="82"/>
      <c r="AZ964" s="82"/>
      <c r="BA964" s="82"/>
      <c r="BB964" s="82"/>
      <c r="BC964" s="82"/>
      <c r="BD964" s="82"/>
      <c r="BE964" s="82"/>
      <c r="BF964" s="82"/>
      <c r="BG964" s="82"/>
      <c r="BH964" s="82"/>
      <c r="BI964" s="82"/>
      <c r="BJ964" s="82"/>
    </row>
    <row r="965">
      <c r="AI965" s="82"/>
      <c r="AJ965" s="82"/>
      <c r="AK965" s="82"/>
      <c r="AL965" s="82"/>
      <c r="AM965" s="82"/>
      <c r="AN965" s="82"/>
      <c r="AO965" s="82"/>
      <c r="AP965" s="82"/>
      <c r="AQ965" s="82"/>
      <c r="AR965" s="82"/>
      <c r="AS965" s="82"/>
      <c r="AT965" s="82"/>
      <c r="AU965" s="82"/>
      <c r="AV965" s="82"/>
      <c r="AW965" s="82"/>
      <c r="AX965" s="82"/>
      <c r="AY965" s="82"/>
      <c r="AZ965" s="82"/>
      <c r="BA965" s="82"/>
      <c r="BB965" s="82"/>
      <c r="BC965" s="82"/>
      <c r="BD965" s="82"/>
      <c r="BE965" s="82"/>
      <c r="BF965" s="82"/>
      <c r="BG965" s="82"/>
      <c r="BH965" s="82"/>
      <c r="BI965" s="82"/>
      <c r="BJ965" s="82"/>
    </row>
    <row r="966">
      <c r="AI966" s="82"/>
      <c r="AJ966" s="82"/>
      <c r="AK966" s="82"/>
      <c r="AL966" s="82"/>
      <c r="AM966" s="82"/>
      <c r="AN966" s="82"/>
      <c r="AO966" s="82"/>
      <c r="AP966" s="82"/>
      <c r="AQ966" s="82"/>
      <c r="AR966" s="82"/>
      <c r="AS966" s="82"/>
      <c r="AT966" s="82"/>
      <c r="AU966" s="82"/>
      <c r="AV966" s="82"/>
      <c r="AW966" s="82"/>
      <c r="AX966" s="82"/>
      <c r="AY966" s="82"/>
      <c r="AZ966" s="82"/>
      <c r="BA966" s="82"/>
      <c r="BB966" s="82"/>
      <c r="BC966" s="82"/>
      <c r="BD966" s="82"/>
      <c r="BE966" s="82"/>
      <c r="BF966" s="82"/>
      <c r="BG966" s="82"/>
      <c r="BH966" s="82"/>
      <c r="BI966" s="82"/>
      <c r="BJ966" s="82"/>
    </row>
    <row r="967">
      <c r="AI967" s="82"/>
      <c r="AJ967" s="82"/>
      <c r="AK967" s="82"/>
      <c r="AL967" s="82"/>
      <c r="AM967" s="82"/>
      <c r="AN967" s="82"/>
      <c r="AO967" s="82"/>
      <c r="AP967" s="82"/>
      <c r="AQ967" s="82"/>
      <c r="AR967" s="82"/>
      <c r="AS967" s="82"/>
      <c r="AT967" s="82"/>
      <c r="AU967" s="82"/>
      <c r="AV967" s="82"/>
      <c r="AW967" s="82"/>
      <c r="AX967" s="82"/>
      <c r="AY967" s="82"/>
      <c r="AZ967" s="82"/>
      <c r="BA967" s="82"/>
      <c r="BB967" s="82"/>
      <c r="BC967" s="82"/>
      <c r="BD967" s="82"/>
      <c r="BE967" s="82"/>
      <c r="BF967" s="82"/>
      <c r="BG967" s="82"/>
      <c r="BH967" s="82"/>
      <c r="BI967" s="82"/>
      <c r="BJ967" s="82"/>
    </row>
    <row r="968">
      <c r="AI968" s="82"/>
      <c r="AJ968" s="82"/>
      <c r="AK968" s="82"/>
      <c r="AL968" s="82"/>
      <c r="AM968" s="82"/>
      <c r="AN968" s="82"/>
      <c r="AO968" s="82"/>
      <c r="AP968" s="82"/>
      <c r="AQ968" s="82"/>
      <c r="AR968" s="82"/>
      <c r="AS968" s="82"/>
      <c r="AT968" s="82"/>
      <c r="AU968" s="82"/>
      <c r="AV968" s="82"/>
      <c r="AW968" s="82"/>
      <c r="AX968" s="82"/>
      <c r="AY968" s="82"/>
      <c r="AZ968" s="82"/>
      <c r="BA968" s="82"/>
      <c r="BB968" s="82"/>
      <c r="BC968" s="82"/>
      <c r="BD968" s="82"/>
      <c r="BE968" s="82"/>
      <c r="BF968" s="82"/>
      <c r="BG968" s="82"/>
      <c r="BH968" s="82"/>
      <c r="BI968" s="82"/>
      <c r="BJ968" s="82"/>
    </row>
    <row r="969">
      <c r="AI969" s="82"/>
      <c r="AJ969" s="82"/>
      <c r="AK969" s="82"/>
      <c r="AL969" s="82"/>
      <c r="AM969" s="82"/>
      <c r="AN969" s="82"/>
      <c r="AO969" s="82"/>
      <c r="AP969" s="82"/>
      <c r="AQ969" s="82"/>
      <c r="AR969" s="82"/>
      <c r="AS969" s="82"/>
      <c r="AT969" s="82"/>
      <c r="AU969" s="82"/>
      <c r="AV969" s="82"/>
      <c r="AW969" s="82"/>
      <c r="AX969" s="82"/>
      <c r="AY969" s="82"/>
      <c r="AZ969" s="82"/>
      <c r="BA969" s="82"/>
      <c r="BB969" s="82"/>
      <c r="BC969" s="82"/>
      <c r="BD969" s="82"/>
      <c r="BE969" s="82"/>
      <c r="BF969" s="82"/>
      <c r="BG969" s="82"/>
      <c r="BH969" s="82"/>
      <c r="BI969" s="82"/>
      <c r="BJ969" s="82"/>
    </row>
    <row r="970">
      <c r="AI970" s="82"/>
      <c r="AJ970" s="82"/>
      <c r="AK970" s="82"/>
      <c r="AL970" s="82"/>
      <c r="AM970" s="82"/>
      <c r="AN970" s="82"/>
      <c r="AO970" s="82"/>
      <c r="AP970" s="82"/>
      <c r="AQ970" s="82"/>
      <c r="AR970" s="82"/>
      <c r="AS970" s="82"/>
      <c r="AT970" s="82"/>
      <c r="AU970" s="82"/>
      <c r="AV970" s="82"/>
      <c r="AW970" s="82"/>
      <c r="AX970" s="82"/>
      <c r="AY970" s="82"/>
      <c r="AZ970" s="82"/>
      <c r="BA970" s="82"/>
      <c r="BB970" s="82"/>
      <c r="BC970" s="82"/>
      <c r="BD970" s="82"/>
      <c r="BE970" s="82"/>
      <c r="BF970" s="82"/>
      <c r="BG970" s="82"/>
      <c r="BH970" s="82"/>
      <c r="BI970" s="82"/>
      <c r="BJ970" s="82"/>
    </row>
    <row r="971">
      <c r="AI971" s="82"/>
      <c r="AJ971" s="82"/>
      <c r="AK971" s="82"/>
      <c r="AL971" s="82"/>
      <c r="AM971" s="82"/>
      <c r="AN971" s="82"/>
      <c r="AO971" s="82"/>
      <c r="AP971" s="82"/>
      <c r="AQ971" s="82"/>
      <c r="AR971" s="82"/>
      <c r="AS971" s="82"/>
      <c r="AT971" s="82"/>
      <c r="AU971" s="82"/>
      <c r="AV971" s="82"/>
      <c r="AW971" s="82"/>
      <c r="AX971" s="82"/>
      <c r="AY971" s="82"/>
      <c r="AZ971" s="82"/>
      <c r="BA971" s="82"/>
      <c r="BB971" s="82"/>
      <c r="BC971" s="82"/>
      <c r="BD971" s="82"/>
      <c r="BE971" s="82"/>
      <c r="BF971" s="82"/>
      <c r="BG971" s="82"/>
      <c r="BH971" s="82"/>
      <c r="BI971" s="82"/>
      <c r="BJ971" s="82"/>
    </row>
    <row r="972">
      <c r="AI972" s="82"/>
      <c r="AJ972" s="82"/>
      <c r="AK972" s="82"/>
      <c r="AL972" s="82"/>
      <c r="AM972" s="82"/>
      <c r="AN972" s="82"/>
      <c r="AO972" s="82"/>
      <c r="AP972" s="82"/>
      <c r="AQ972" s="82"/>
      <c r="AR972" s="82"/>
      <c r="AS972" s="82"/>
      <c r="AT972" s="82"/>
      <c r="AU972" s="82"/>
      <c r="AV972" s="82"/>
      <c r="AW972" s="82"/>
      <c r="AX972" s="82"/>
      <c r="AY972" s="82"/>
      <c r="AZ972" s="82"/>
      <c r="BA972" s="82"/>
      <c r="BB972" s="82"/>
      <c r="BC972" s="82"/>
      <c r="BD972" s="82"/>
      <c r="BE972" s="82"/>
      <c r="BF972" s="82"/>
      <c r="BG972" s="82"/>
      <c r="BH972" s="82"/>
      <c r="BI972" s="82"/>
      <c r="BJ972" s="82"/>
    </row>
    <row r="973">
      <c r="AI973" s="82"/>
      <c r="AJ973" s="82"/>
      <c r="AK973" s="82"/>
      <c r="AL973" s="82"/>
      <c r="AM973" s="82"/>
      <c r="AN973" s="82"/>
      <c r="AO973" s="82"/>
      <c r="AP973" s="82"/>
      <c r="AQ973" s="82"/>
      <c r="AR973" s="82"/>
      <c r="AS973" s="82"/>
      <c r="AT973" s="82"/>
      <c r="AU973" s="82"/>
      <c r="AV973" s="82"/>
      <c r="AW973" s="82"/>
      <c r="AX973" s="82"/>
      <c r="AY973" s="82"/>
      <c r="AZ973" s="82"/>
      <c r="BA973" s="82"/>
      <c r="BB973" s="82"/>
      <c r="BC973" s="82"/>
      <c r="BD973" s="82"/>
      <c r="BE973" s="82"/>
      <c r="BF973" s="82"/>
      <c r="BG973" s="82"/>
      <c r="BH973" s="82"/>
      <c r="BI973" s="82"/>
      <c r="BJ973" s="82"/>
    </row>
    <row r="974">
      <c r="AI974" s="82"/>
      <c r="AJ974" s="82"/>
      <c r="AK974" s="82"/>
      <c r="AL974" s="82"/>
      <c r="AM974" s="82"/>
      <c r="AN974" s="82"/>
      <c r="AO974" s="82"/>
      <c r="AP974" s="82"/>
      <c r="AQ974" s="82"/>
      <c r="AR974" s="82"/>
      <c r="AS974" s="82"/>
      <c r="AT974" s="82"/>
      <c r="AU974" s="82"/>
      <c r="AV974" s="82"/>
      <c r="AW974" s="82"/>
      <c r="AX974" s="82"/>
      <c r="AY974" s="82"/>
      <c r="AZ974" s="82"/>
      <c r="BA974" s="82"/>
      <c r="BB974" s="82"/>
      <c r="BC974" s="82"/>
      <c r="BD974" s="82"/>
      <c r="BE974" s="82"/>
      <c r="BF974" s="82"/>
      <c r="BG974" s="82"/>
      <c r="BH974" s="82"/>
      <c r="BI974" s="82"/>
      <c r="BJ974" s="82"/>
    </row>
    <row r="975">
      <c r="AI975" s="82"/>
      <c r="AJ975" s="82"/>
      <c r="AK975" s="82"/>
      <c r="AL975" s="82"/>
      <c r="AM975" s="82"/>
      <c r="AN975" s="82"/>
      <c r="AO975" s="82"/>
      <c r="AP975" s="82"/>
      <c r="AQ975" s="82"/>
      <c r="AR975" s="82"/>
      <c r="AS975" s="82"/>
      <c r="AT975" s="82"/>
      <c r="AU975" s="82"/>
      <c r="AV975" s="82"/>
      <c r="AW975" s="82"/>
      <c r="AX975" s="82"/>
      <c r="AY975" s="82"/>
      <c r="AZ975" s="82"/>
      <c r="BA975" s="82"/>
      <c r="BB975" s="82"/>
      <c r="BC975" s="82"/>
      <c r="BD975" s="82"/>
      <c r="BE975" s="82"/>
      <c r="BF975" s="82"/>
      <c r="BG975" s="82"/>
      <c r="BH975" s="82"/>
      <c r="BI975" s="82"/>
      <c r="BJ975" s="82"/>
    </row>
    <row r="976">
      <c r="AI976" s="82"/>
      <c r="AJ976" s="82"/>
      <c r="AK976" s="82"/>
      <c r="AL976" s="82"/>
      <c r="AM976" s="82"/>
      <c r="AN976" s="82"/>
      <c r="AO976" s="82"/>
      <c r="AP976" s="82"/>
      <c r="AQ976" s="82"/>
      <c r="AR976" s="82"/>
      <c r="AS976" s="82"/>
      <c r="AT976" s="82"/>
      <c r="AU976" s="82"/>
      <c r="AV976" s="82"/>
      <c r="AW976" s="82"/>
      <c r="AX976" s="82"/>
      <c r="AY976" s="82"/>
      <c r="AZ976" s="82"/>
      <c r="BA976" s="82"/>
      <c r="BB976" s="82"/>
      <c r="BC976" s="82"/>
      <c r="BD976" s="82"/>
      <c r="BE976" s="82"/>
      <c r="BF976" s="82"/>
      <c r="BG976" s="82"/>
      <c r="BH976" s="82"/>
      <c r="BI976" s="82"/>
      <c r="BJ976" s="82"/>
    </row>
    <row r="977">
      <c r="AI977" s="82"/>
      <c r="AJ977" s="82"/>
      <c r="AK977" s="82"/>
      <c r="AL977" s="82"/>
      <c r="AM977" s="82"/>
      <c r="AN977" s="82"/>
      <c r="AO977" s="82"/>
      <c r="AP977" s="82"/>
      <c r="AQ977" s="82"/>
      <c r="AR977" s="82"/>
      <c r="AS977" s="82"/>
      <c r="AT977" s="82"/>
      <c r="AU977" s="82"/>
      <c r="AV977" s="82"/>
      <c r="AW977" s="82"/>
      <c r="AX977" s="82"/>
      <c r="AY977" s="82"/>
      <c r="AZ977" s="82"/>
      <c r="BA977" s="82"/>
      <c r="BB977" s="82"/>
      <c r="BC977" s="82"/>
      <c r="BD977" s="82"/>
      <c r="BE977" s="82"/>
      <c r="BF977" s="82"/>
      <c r="BG977" s="82"/>
      <c r="BH977" s="82"/>
      <c r="BI977" s="82"/>
      <c r="BJ977" s="82"/>
    </row>
    <row r="978">
      <c r="AI978" s="82"/>
      <c r="AJ978" s="82"/>
      <c r="AK978" s="82"/>
      <c r="AL978" s="82"/>
      <c r="AM978" s="82"/>
      <c r="AN978" s="82"/>
      <c r="AO978" s="82"/>
      <c r="AP978" s="82"/>
      <c r="AQ978" s="82"/>
      <c r="AR978" s="82"/>
      <c r="AS978" s="82"/>
      <c r="AT978" s="82"/>
      <c r="AU978" s="82"/>
      <c r="AV978" s="82"/>
      <c r="AW978" s="82"/>
      <c r="AX978" s="82"/>
      <c r="AY978" s="82"/>
      <c r="AZ978" s="82"/>
      <c r="BA978" s="82"/>
      <c r="BB978" s="82"/>
      <c r="BC978" s="82"/>
      <c r="BD978" s="82"/>
      <c r="BE978" s="82"/>
      <c r="BF978" s="82"/>
      <c r="BG978" s="82"/>
      <c r="BH978" s="82"/>
      <c r="BI978" s="82"/>
      <c r="BJ978" s="82"/>
    </row>
    <row r="979">
      <c r="AI979" s="82"/>
      <c r="AJ979" s="82"/>
      <c r="AK979" s="82"/>
      <c r="AL979" s="82"/>
      <c r="AM979" s="82"/>
      <c r="AN979" s="82"/>
      <c r="AO979" s="82"/>
      <c r="AP979" s="82"/>
      <c r="AQ979" s="82"/>
      <c r="AR979" s="82"/>
      <c r="AS979" s="82"/>
      <c r="AT979" s="82"/>
      <c r="AU979" s="82"/>
      <c r="AV979" s="82"/>
      <c r="AW979" s="82"/>
      <c r="AX979" s="82"/>
      <c r="AY979" s="82"/>
      <c r="AZ979" s="82"/>
      <c r="BA979" s="82"/>
      <c r="BB979" s="82"/>
      <c r="BC979" s="82"/>
      <c r="BD979" s="82"/>
      <c r="BE979" s="82"/>
      <c r="BF979" s="82"/>
      <c r="BG979" s="82"/>
      <c r="BH979" s="82"/>
      <c r="BI979" s="82"/>
      <c r="BJ979" s="82"/>
    </row>
    <row r="980">
      <c r="AI980" s="82"/>
      <c r="AJ980" s="82"/>
      <c r="AK980" s="82"/>
      <c r="AL980" s="82"/>
      <c r="AM980" s="82"/>
      <c r="AN980" s="82"/>
      <c r="AO980" s="82"/>
      <c r="AP980" s="82"/>
      <c r="AQ980" s="82"/>
      <c r="AR980" s="82"/>
      <c r="AS980" s="82"/>
      <c r="AT980" s="82"/>
      <c r="AU980" s="82"/>
      <c r="AV980" s="82"/>
      <c r="AW980" s="82"/>
      <c r="AX980" s="82"/>
      <c r="AY980" s="82"/>
      <c r="AZ980" s="82"/>
      <c r="BA980" s="82"/>
      <c r="BB980" s="82"/>
      <c r="BC980" s="82"/>
      <c r="BD980" s="82"/>
      <c r="BE980" s="82"/>
      <c r="BF980" s="82"/>
      <c r="BG980" s="82"/>
      <c r="BH980" s="82"/>
      <c r="BI980" s="82"/>
      <c r="BJ980" s="82"/>
    </row>
    <row r="981">
      <c r="AI981" s="82"/>
      <c r="AJ981" s="82"/>
      <c r="AK981" s="82"/>
      <c r="AL981" s="82"/>
      <c r="AM981" s="82"/>
      <c r="AN981" s="82"/>
      <c r="AO981" s="82"/>
      <c r="AP981" s="82"/>
      <c r="AQ981" s="82"/>
      <c r="AR981" s="82"/>
      <c r="AS981" s="82"/>
      <c r="AT981" s="82"/>
      <c r="AU981" s="82"/>
      <c r="AV981" s="82"/>
      <c r="AW981" s="82"/>
      <c r="AX981" s="82"/>
      <c r="AY981" s="82"/>
      <c r="AZ981" s="82"/>
      <c r="BA981" s="82"/>
      <c r="BB981" s="82"/>
      <c r="BC981" s="82"/>
      <c r="BD981" s="82"/>
      <c r="BE981" s="82"/>
      <c r="BF981" s="82"/>
      <c r="BG981" s="82"/>
      <c r="BH981" s="82"/>
      <c r="BI981" s="82"/>
      <c r="BJ981" s="82"/>
    </row>
    <row r="982">
      <c r="AI982" s="82"/>
      <c r="AJ982" s="82"/>
      <c r="AK982" s="82"/>
      <c r="AL982" s="82"/>
      <c r="AM982" s="82"/>
      <c r="AN982" s="82"/>
      <c r="AO982" s="82"/>
      <c r="AP982" s="82"/>
      <c r="AQ982" s="82"/>
      <c r="AR982" s="82"/>
      <c r="AS982" s="82"/>
      <c r="AT982" s="82"/>
      <c r="AU982" s="82"/>
      <c r="AV982" s="82"/>
      <c r="AW982" s="82"/>
      <c r="AX982" s="82"/>
      <c r="AY982" s="82"/>
      <c r="AZ982" s="82"/>
      <c r="BA982" s="82"/>
      <c r="BB982" s="82"/>
      <c r="BC982" s="82"/>
      <c r="BD982" s="82"/>
      <c r="BE982" s="82"/>
      <c r="BF982" s="82"/>
      <c r="BG982" s="82"/>
      <c r="BH982" s="82"/>
      <c r="BI982" s="82"/>
      <c r="BJ982" s="82"/>
    </row>
    <row r="983">
      <c r="AI983" s="82"/>
      <c r="AJ983" s="82"/>
      <c r="AK983" s="82"/>
      <c r="AL983" s="82"/>
      <c r="AM983" s="82"/>
      <c r="AN983" s="82"/>
      <c r="AO983" s="82"/>
      <c r="AP983" s="82"/>
      <c r="AQ983" s="82"/>
      <c r="AR983" s="82"/>
      <c r="AS983" s="82"/>
      <c r="AT983" s="82"/>
      <c r="AU983" s="82"/>
      <c r="AV983" s="82"/>
      <c r="AW983" s="82"/>
      <c r="AX983" s="82"/>
      <c r="AY983" s="82"/>
      <c r="AZ983" s="82"/>
      <c r="BA983" s="82"/>
      <c r="BB983" s="82"/>
      <c r="BC983" s="82"/>
      <c r="BD983" s="82"/>
      <c r="BE983" s="82"/>
      <c r="BF983" s="82"/>
      <c r="BG983" s="82"/>
      <c r="BH983" s="82"/>
      <c r="BI983" s="82"/>
      <c r="BJ983" s="82"/>
    </row>
    <row r="984">
      <c r="AI984" s="82"/>
      <c r="AJ984" s="82"/>
      <c r="AK984" s="82"/>
      <c r="AL984" s="82"/>
      <c r="AM984" s="82"/>
      <c r="AN984" s="82"/>
      <c r="AO984" s="82"/>
      <c r="AP984" s="82"/>
      <c r="AQ984" s="82"/>
      <c r="AR984" s="82"/>
      <c r="AS984" s="82"/>
      <c r="AT984" s="82"/>
      <c r="AU984" s="82"/>
      <c r="AV984" s="82"/>
      <c r="AW984" s="82"/>
      <c r="AX984" s="82"/>
      <c r="AY984" s="82"/>
      <c r="AZ984" s="82"/>
      <c r="BA984" s="82"/>
      <c r="BB984" s="82"/>
      <c r="BC984" s="82"/>
      <c r="BD984" s="82"/>
      <c r="BE984" s="82"/>
      <c r="BF984" s="82"/>
      <c r="BG984" s="82"/>
      <c r="BH984" s="82"/>
      <c r="BI984" s="82"/>
      <c r="BJ984" s="82"/>
    </row>
    <row r="985">
      <c r="AI985" s="82"/>
      <c r="AJ985" s="82"/>
      <c r="AK985" s="82"/>
      <c r="AL985" s="82"/>
      <c r="AM985" s="82"/>
      <c r="AN985" s="82"/>
      <c r="AO985" s="82"/>
      <c r="AP985" s="82"/>
      <c r="AQ985" s="82"/>
      <c r="AR985" s="82"/>
      <c r="AS985" s="82"/>
      <c r="AT985" s="82"/>
      <c r="AU985" s="82"/>
      <c r="AV985" s="82"/>
      <c r="AW985" s="82"/>
      <c r="AX985" s="82"/>
      <c r="AY985" s="82"/>
      <c r="AZ985" s="82"/>
      <c r="BA985" s="82"/>
      <c r="BB985" s="82"/>
      <c r="BC985" s="82"/>
      <c r="BD985" s="82"/>
      <c r="BE985" s="82"/>
      <c r="BF985" s="82"/>
      <c r="BG985" s="82"/>
      <c r="BH985" s="82"/>
      <c r="BI985" s="82"/>
      <c r="BJ985" s="82"/>
    </row>
    <row r="986">
      <c r="AI986" s="82"/>
      <c r="AJ986" s="82"/>
      <c r="AK986" s="82"/>
      <c r="AL986" s="82"/>
      <c r="AM986" s="82"/>
      <c r="AN986" s="82"/>
      <c r="AO986" s="82"/>
      <c r="AP986" s="82"/>
      <c r="AQ986" s="82"/>
      <c r="AR986" s="82"/>
      <c r="AS986" s="82"/>
      <c r="AT986" s="82"/>
      <c r="AU986" s="82"/>
      <c r="AV986" s="82"/>
      <c r="AW986" s="82"/>
      <c r="AX986" s="82"/>
      <c r="AY986" s="82"/>
      <c r="AZ986" s="82"/>
      <c r="BA986" s="82"/>
      <c r="BB986" s="82"/>
      <c r="BC986" s="82"/>
      <c r="BD986" s="82"/>
      <c r="BE986" s="82"/>
      <c r="BF986" s="82"/>
      <c r="BG986" s="82"/>
      <c r="BH986" s="82"/>
      <c r="BI986" s="82"/>
      <c r="BJ986" s="82"/>
    </row>
    <row r="987">
      <c r="AI987" s="82"/>
      <c r="AJ987" s="82"/>
      <c r="AK987" s="82"/>
      <c r="AL987" s="82"/>
      <c r="AM987" s="82"/>
      <c r="AN987" s="82"/>
      <c r="AO987" s="82"/>
      <c r="AP987" s="82"/>
      <c r="AQ987" s="82"/>
      <c r="AR987" s="82"/>
      <c r="AS987" s="82"/>
      <c r="AT987" s="82"/>
      <c r="AU987" s="82"/>
      <c r="AV987" s="82"/>
      <c r="AW987" s="82"/>
      <c r="AX987" s="82"/>
      <c r="AY987" s="82"/>
      <c r="AZ987" s="82"/>
      <c r="BA987" s="82"/>
      <c r="BB987" s="82"/>
      <c r="BC987" s="82"/>
      <c r="BD987" s="82"/>
      <c r="BE987" s="82"/>
      <c r="BF987" s="82"/>
      <c r="BG987" s="82"/>
      <c r="BH987" s="82"/>
      <c r="BI987" s="82"/>
      <c r="BJ987" s="82"/>
    </row>
    <row r="988">
      <c r="AI988" s="82"/>
      <c r="AJ988" s="82"/>
      <c r="AK988" s="82"/>
      <c r="AL988" s="82"/>
      <c r="AM988" s="82"/>
      <c r="AN988" s="82"/>
      <c r="AO988" s="82"/>
      <c r="AP988" s="82"/>
      <c r="AQ988" s="82"/>
      <c r="AR988" s="82"/>
      <c r="AS988" s="82"/>
      <c r="AT988" s="82"/>
      <c r="AU988" s="82"/>
      <c r="AV988" s="82"/>
      <c r="AW988" s="82"/>
      <c r="AX988" s="82"/>
      <c r="AY988" s="82"/>
      <c r="AZ988" s="82"/>
      <c r="BA988" s="82"/>
      <c r="BB988" s="82"/>
      <c r="BC988" s="82"/>
      <c r="BD988" s="82"/>
      <c r="BE988" s="82"/>
      <c r="BF988" s="82"/>
      <c r="BG988" s="82"/>
      <c r="BH988" s="82"/>
      <c r="BI988" s="82"/>
      <c r="BJ988" s="82"/>
    </row>
    <row r="989">
      <c r="AI989" s="82"/>
      <c r="AJ989" s="82"/>
      <c r="AK989" s="82"/>
      <c r="AL989" s="82"/>
      <c r="AM989" s="82"/>
      <c r="AN989" s="82"/>
      <c r="AO989" s="82"/>
      <c r="AP989" s="82"/>
      <c r="AQ989" s="82"/>
      <c r="AR989" s="82"/>
      <c r="AS989" s="82"/>
      <c r="AT989" s="82"/>
      <c r="AU989" s="82"/>
      <c r="AV989" s="82"/>
      <c r="AW989" s="82"/>
      <c r="AX989" s="82"/>
      <c r="AY989" s="82"/>
      <c r="AZ989" s="82"/>
      <c r="BA989" s="82"/>
      <c r="BB989" s="82"/>
      <c r="BC989" s="82"/>
      <c r="BD989" s="82"/>
      <c r="BE989" s="82"/>
      <c r="BF989" s="82"/>
      <c r="BG989" s="82"/>
      <c r="BH989" s="82"/>
      <c r="BI989" s="82"/>
      <c r="BJ989" s="82"/>
    </row>
    <row r="990">
      <c r="AI990" s="82"/>
      <c r="AJ990" s="82"/>
      <c r="AK990" s="82"/>
      <c r="AL990" s="82"/>
      <c r="AM990" s="82"/>
      <c r="AN990" s="82"/>
      <c r="AO990" s="82"/>
      <c r="AP990" s="82"/>
      <c r="AQ990" s="82"/>
      <c r="AR990" s="82"/>
      <c r="AS990" s="82"/>
      <c r="AT990" s="82"/>
      <c r="AU990" s="82"/>
      <c r="AV990" s="82"/>
      <c r="AW990" s="82"/>
      <c r="AX990" s="82"/>
      <c r="AY990" s="82"/>
      <c r="AZ990" s="82"/>
      <c r="BA990" s="82"/>
      <c r="BB990" s="82"/>
      <c r="BC990" s="82"/>
      <c r="BD990" s="82"/>
      <c r="BE990" s="82"/>
      <c r="BF990" s="82"/>
      <c r="BG990" s="82"/>
      <c r="BH990" s="82"/>
      <c r="BI990" s="82"/>
      <c r="BJ990" s="82"/>
    </row>
    <row r="991">
      <c r="AI991" s="82"/>
      <c r="AJ991" s="82"/>
      <c r="AK991" s="82"/>
      <c r="AL991" s="82"/>
      <c r="AM991" s="82"/>
      <c r="AN991" s="82"/>
      <c r="AO991" s="82"/>
      <c r="AP991" s="82"/>
      <c r="AQ991" s="82"/>
      <c r="AR991" s="82"/>
      <c r="AS991" s="82"/>
      <c r="AT991" s="82"/>
      <c r="AU991" s="82"/>
      <c r="AV991" s="82"/>
      <c r="AW991" s="82"/>
      <c r="AX991" s="82"/>
      <c r="AY991" s="82"/>
      <c r="AZ991" s="82"/>
      <c r="BA991" s="82"/>
      <c r="BB991" s="82"/>
      <c r="BC991" s="82"/>
      <c r="BD991" s="82"/>
      <c r="BE991" s="82"/>
      <c r="BF991" s="82"/>
      <c r="BG991" s="82"/>
      <c r="BH991" s="82"/>
      <c r="BI991" s="82"/>
      <c r="BJ991" s="82"/>
    </row>
    <row r="992">
      <c r="AI992" s="82"/>
      <c r="AJ992" s="82"/>
      <c r="AK992" s="82"/>
      <c r="AL992" s="82"/>
      <c r="AM992" s="82"/>
      <c r="AN992" s="82"/>
      <c r="AO992" s="82"/>
      <c r="AP992" s="82"/>
      <c r="AQ992" s="82"/>
      <c r="AR992" s="82"/>
      <c r="AS992" s="82"/>
      <c r="AT992" s="82"/>
      <c r="AU992" s="82"/>
      <c r="AV992" s="82"/>
      <c r="AW992" s="82"/>
      <c r="AX992" s="82"/>
      <c r="AY992" s="82"/>
      <c r="AZ992" s="82"/>
      <c r="BA992" s="82"/>
      <c r="BB992" s="82"/>
      <c r="BC992" s="82"/>
      <c r="BD992" s="82"/>
      <c r="BE992" s="82"/>
      <c r="BF992" s="82"/>
      <c r="BG992" s="82"/>
      <c r="BH992" s="82"/>
      <c r="BI992" s="82"/>
      <c r="BJ992" s="82"/>
    </row>
    <row r="993">
      <c r="AI993" s="82"/>
      <c r="AJ993" s="82"/>
      <c r="AK993" s="82"/>
      <c r="AL993" s="82"/>
      <c r="AM993" s="82"/>
      <c r="AN993" s="82"/>
      <c r="AO993" s="82"/>
      <c r="AP993" s="82"/>
      <c r="AQ993" s="82"/>
      <c r="AR993" s="82"/>
      <c r="AS993" s="82"/>
      <c r="AT993" s="82"/>
      <c r="AU993" s="82"/>
      <c r="AV993" s="82"/>
      <c r="AW993" s="82"/>
      <c r="AX993" s="82"/>
      <c r="AY993" s="82"/>
      <c r="AZ993" s="82"/>
      <c r="BA993" s="82"/>
      <c r="BB993" s="82"/>
      <c r="BC993" s="82"/>
      <c r="BD993" s="82"/>
      <c r="BE993" s="82"/>
      <c r="BF993" s="82"/>
      <c r="BG993" s="82"/>
      <c r="BH993" s="82"/>
      <c r="BI993" s="82"/>
      <c r="BJ993" s="82"/>
    </row>
    <row r="994">
      <c r="AI994" s="82"/>
      <c r="AJ994" s="82"/>
      <c r="AK994" s="82"/>
      <c r="AL994" s="82"/>
      <c r="AM994" s="82"/>
      <c r="AN994" s="82"/>
      <c r="AO994" s="82"/>
      <c r="AP994" s="82"/>
      <c r="AQ994" s="82"/>
      <c r="AR994" s="82"/>
      <c r="AS994" s="82"/>
      <c r="AT994" s="82"/>
      <c r="AU994" s="82"/>
      <c r="AV994" s="82"/>
      <c r="AW994" s="82"/>
      <c r="AX994" s="82"/>
      <c r="AY994" s="82"/>
      <c r="AZ994" s="82"/>
      <c r="BA994" s="82"/>
      <c r="BB994" s="82"/>
      <c r="BC994" s="82"/>
      <c r="BD994" s="82"/>
      <c r="BE994" s="82"/>
      <c r="BF994" s="82"/>
      <c r="BG994" s="82"/>
      <c r="BH994" s="82"/>
      <c r="BI994" s="82"/>
      <c r="BJ994" s="82"/>
    </row>
    <row r="995">
      <c r="AI995" s="82"/>
      <c r="AJ995" s="82"/>
      <c r="AK995" s="82"/>
      <c r="AL995" s="82"/>
      <c r="AM995" s="82"/>
      <c r="AN995" s="82"/>
      <c r="AO995" s="82"/>
      <c r="AP995" s="82"/>
      <c r="AQ995" s="82"/>
      <c r="AR995" s="82"/>
      <c r="AS995" s="82"/>
      <c r="AT995" s="82"/>
      <c r="AU995" s="82"/>
      <c r="AV995" s="82"/>
      <c r="AW995" s="82"/>
      <c r="AX995" s="82"/>
      <c r="AY995" s="82"/>
      <c r="AZ995" s="82"/>
      <c r="BA995" s="82"/>
      <c r="BB995" s="82"/>
      <c r="BC995" s="82"/>
      <c r="BD995" s="82"/>
      <c r="BE995" s="82"/>
      <c r="BF995" s="82"/>
      <c r="BG995" s="82"/>
      <c r="BH995" s="82"/>
      <c r="BI995" s="82"/>
      <c r="BJ995" s="82"/>
    </row>
    <row r="996">
      <c r="AI996" s="82"/>
      <c r="AJ996" s="82"/>
      <c r="AK996" s="82"/>
      <c r="AL996" s="82"/>
      <c r="AM996" s="82"/>
      <c r="AN996" s="82"/>
      <c r="AO996" s="82"/>
      <c r="AP996" s="82"/>
      <c r="AQ996" s="82"/>
      <c r="AR996" s="82"/>
      <c r="AS996" s="82"/>
      <c r="AT996" s="82"/>
      <c r="AU996" s="82"/>
      <c r="AV996" s="82"/>
      <c r="AW996" s="82"/>
      <c r="AX996" s="82"/>
      <c r="AY996" s="82"/>
      <c r="AZ996" s="82"/>
      <c r="BA996" s="82"/>
      <c r="BB996" s="82"/>
      <c r="BC996" s="82"/>
      <c r="BD996" s="82"/>
      <c r="BE996" s="82"/>
      <c r="BF996" s="82"/>
      <c r="BG996" s="82"/>
      <c r="BH996" s="82"/>
      <c r="BI996" s="82"/>
      <c r="BJ996" s="82"/>
    </row>
    <row r="997">
      <c r="AI997" s="82"/>
      <c r="AJ997" s="82"/>
      <c r="AK997" s="82"/>
      <c r="AL997" s="82"/>
      <c r="AM997" s="82"/>
      <c r="AN997" s="82"/>
      <c r="AO997" s="82"/>
      <c r="AP997" s="82"/>
      <c r="AQ997" s="82"/>
      <c r="AR997" s="82"/>
      <c r="AS997" s="82"/>
      <c r="AT997" s="82"/>
      <c r="AU997" s="82"/>
      <c r="AV997" s="82"/>
      <c r="AW997" s="82"/>
      <c r="AX997" s="82"/>
      <c r="AY997" s="82"/>
      <c r="AZ997" s="82"/>
      <c r="BA997" s="82"/>
      <c r="BB997" s="82"/>
      <c r="BC997" s="82"/>
      <c r="BD997" s="82"/>
      <c r="BE997" s="82"/>
      <c r="BF997" s="82"/>
      <c r="BG997" s="82"/>
      <c r="BH997" s="82"/>
      <c r="BI997" s="82"/>
      <c r="BJ997" s="82"/>
    </row>
    <row r="998">
      <c r="AI998" s="82"/>
      <c r="AJ998" s="82"/>
      <c r="AK998" s="82"/>
      <c r="AL998" s="82"/>
      <c r="AM998" s="82"/>
      <c r="AN998" s="82"/>
      <c r="AO998" s="82"/>
      <c r="AP998" s="82"/>
      <c r="AQ998" s="82"/>
      <c r="AR998" s="82"/>
      <c r="AS998" s="82"/>
      <c r="AT998" s="82"/>
      <c r="AU998" s="82"/>
      <c r="AV998" s="82"/>
      <c r="AW998" s="82"/>
      <c r="AX998" s="82"/>
      <c r="AY998" s="82"/>
      <c r="AZ998" s="82"/>
      <c r="BA998" s="82"/>
      <c r="BB998" s="82"/>
      <c r="BC998" s="82"/>
      <c r="BD998" s="82"/>
      <c r="BE998" s="82"/>
      <c r="BF998" s="82"/>
      <c r="BG998" s="82"/>
      <c r="BH998" s="82"/>
      <c r="BI998" s="82"/>
      <c r="BJ998" s="82"/>
    </row>
    <row r="999">
      <c r="AI999" s="82"/>
      <c r="AJ999" s="82"/>
      <c r="AK999" s="82"/>
      <c r="AL999" s="82"/>
      <c r="AM999" s="82"/>
      <c r="AN999" s="82"/>
      <c r="AO999" s="82"/>
      <c r="AP999" s="82"/>
      <c r="AQ999" s="82"/>
      <c r="AR999" s="82"/>
      <c r="AS999" s="82"/>
      <c r="AT999" s="82"/>
      <c r="AU999" s="82"/>
      <c r="AV999" s="82"/>
      <c r="AW999" s="82"/>
      <c r="AX999" s="82"/>
      <c r="AY999" s="82"/>
      <c r="AZ999" s="82"/>
      <c r="BA999" s="82"/>
      <c r="BB999" s="82"/>
      <c r="BC999" s="82"/>
      <c r="BD999" s="82"/>
      <c r="BE999" s="82"/>
      <c r="BF999" s="82"/>
      <c r="BG999" s="82"/>
      <c r="BH999" s="82"/>
      <c r="BI999" s="82"/>
      <c r="BJ999" s="82"/>
    </row>
    <row r="1000">
      <c r="AI1000" s="82"/>
      <c r="AJ1000" s="82"/>
      <c r="AK1000" s="82"/>
      <c r="AL1000" s="82"/>
      <c r="AM1000" s="82"/>
      <c r="AN1000" s="82"/>
      <c r="AO1000" s="82"/>
      <c r="AP1000" s="82"/>
      <c r="AQ1000" s="82"/>
      <c r="AR1000" s="82"/>
      <c r="AS1000" s="82"/>
      <c r="AT1000" s="82"/>
      <c r="AU1000" s="82"/>
      <c r="AV1000" s="82"/>
      <c r="AW1000" s="82"/>
      <c r="AX1000" s="82"/>
      <c r="AY1000" s="82"/>
      <c r="AZ1000" s="82"/>
      <c r="BA1000" s="82"/>
      <c r="BB1000" s="82"/>
      <c r="BC1000" s="82"/>
      <c r="BD1000" s="82"/>
      <c r="BE1000" s="82"/>
      <c r="BF1000" s="82"/>
      <c r="BG1000" s="82"/>
      <c r="BH1000" s="82"/>
      <c r="BI1000" s="82"/>
      <c r="BJ1000" s="82"/>
    </row>
    <row r="1001">
      <c r="AI1001" s="82"/>
      <c r="AJ1001" s="82"/>
      <c r="AK1001" s="82"/>
      <c r="AL1001" s="82"/>
      <c r="AM1001" s="82"/>
      <c r="AN1001" s="82"/>
      <c r="AO1001" s="82"/>
      <c r="AP1001" s="82"/>
      <c r="AQ1001" s="82"/>
      <c r="AR1001" s="82"/>
      <c r="AS1001" s="82"/>
      <c r="AT1001" s="82"/>
      <c r="AU1001" s="82"/>
      <c r="AV1001" s="82"/>
      <c r="AW1001" s="82"/>
      <c r="AX1001" s="82"/>
      <c r="AY1001" s="82"/>
      <c r="AZ1001" s="82"/>
      <c r="BA1001" s="82"/>
      <c r="BB1001" s="82"/>
      <c r="BC1001" s="82"/>
      <c r="BD1001" s="82"/>
      <c r="BE1001" s="82"/>
      <c r="BF1001" s="82"/>
      <c r="BG1001" s="82"/>
      <c r="BH1001" s="82"/>
      <c r="BI1001" s="82"/>
      <c r="BJ1001" s="82"/>
    </row>
    <row r="1002">
      <c r="AI1002" s="82"/>
      <c r="AJ1002" s="82"/>
      <c r="AK1002" s="82"/>
      <c r="AL1002" s="82"/>
      <c r="AM1002" s="82"/>
      <c r="AN1002" s="82"/>
      <c r="AO1002" s="82"/>
      <c r="AP1002" s="82"/>
      <c r="AQ1002" s="82"/>
      <c r="AR1002" s="82"/>
      <c r="AS1002" s="82"/>
      <c r="AT1002" s="82"/>
      <c r="AU1002" s="82"/>
      <c r="AV1002" s="82"/>
      <c r="AW1002" s="82"/>
      <c r="AX1002" s="82"/>
      <c r="AY1002" s="82"/>
      <c r="AZ1002" s="82"/>
      <c r="BA1002" s="82"/>
      <c r="BB1002" s="82"/>
      <c r="BC1002" s="82"/>
      <c r="BD1002" s="82"/>
      <c r="BE1002" s="82"/>
      <c r="BF1002" s="82"/>
      <c r="BG1002" s="82"/>
      <c r="BH1002" s="82"/>
      <c r="BI1002" s="82"/>
      <c r="BJ1002" s="82"/>
    </row>
    <row r="1003">
      <c r="AI1003" s="82"/>
      <c r="AJ1003" s="82"/>
      <c r="AK1003" s="82"/>
      <c r="AL1003" s="82"/>
      <c r="AM1003" s="82"/>
      <c r="AN1003" s="82"/>
      <c r="AO1003" s="82"/>
      <c r="AP1003" s="82"/>
      <c r="AQ1003" s="82"/>
      <c r="AR1003" s="82"/>
      <c r="AS1003" s="82"/>
      <c r="AT1003" s="82"/>
      <c r="AU1003" s="82"/>
      <c r="AV1003" s="82"/>
      <c r="AW1003" s="82"/>
      <c r="AX1003" s="82"/>
      <c r="AY1003" s="82"/>
      <c r="AZ1003" s="82"/>
      <c r="BA1003" s="82"/>
      <c r="BB1003" s="82"/>
      <c r="BC1003" s="82"/>
      <c r="BD1003" s="82"/>
      <c r="BE1003" s="82"/>
      <c r="BF1003" s="82"/>
      <c r="BG1003" s="82"/>
      <c r="BH1003" s="82"/>
      <c r="BI1003" s="82"/>
      <c r="BJ1003" s="82"/>
    </row>
    <row r="1004">
      <c r="AI1004" s="82"/>
      <c r="AJ1004" s="82"/>
      <c r="AK1004" s="82"/>
      <c r="AL1004" s="82"/>
      <c r="AM1004" s="82"/>
      <c r="AN1004" s="82"/>
      <c r="AO1004" s="82"/>
      <c r="AP1004" s="82"/>
      <c r="AQ1004" s="82"/>
      <c r="AR1004" s="82"/>
      <c r="AS1004" s="82"/>
      <c r="AT1004" s="82"/>
      <c r="AU1004" s="82"/>
      <c r="AV1004" s="82"/>
      <c r="AW1004" s="82"/>
      <c r="AX1004" s="82"/>
      <c r="AY1004" s="82"/>
      <c r="AZ1004" s="82"/>
      <c r="BA1004" s="82"/>
      <c r="BB1004" s="82"/>
      <c r="BC1004" s="82"/>
      <c r="BD1004" s="82"/>
      <c r="BE1004" s="82"/>
      <c r="BF1004" s="82"/>
      <c r="BG1004" s="82"/>
      <c r="BH1004" s="82"/>
      <c r="BI1004" s="82"/>
      <c r="BJ1004" s="82"/>
    </row>
    <row r="1005">
      <c r="AI1005" s="82"/>
      <c r="AJ1005" s="82"/>
      <c r="AK1005" s="82"/>
      <c r="AL1005" s="82"/>
      <c r="AM1005" s="82"/>
      <c r="AN1005" s="82"/>
      <c r="AO1005" s="82"/>
      <c r="AP1005" s="82"/>
      <c r="AQ1005" s="82"/>
      <c r="AR1005" s="82"/>
      <c r="AS1005" s="82"/>
      <c r="AT1005" s="82"/>
      <c r="AU1005" s="82"/>
      <c r="AV1005" s="82"/>
      <c r="AW1005" s="82"/>
      <c r="AX1005" s="82"/>
      <c r="AY1005" s="82"/>
      <c r="AZ1005" s="82"/>
      <c r="BA1005" s="82"/>
      <c r="BB1005" s="82"/>
      <c r="BC1005" s="82"/>
      <c r="BD1005" s="82"/>
      <c r="BE1005" s="82"/>
      <c r="BF1005" s="82"/>
      <c r="BG1005" s="82"/>
      <c r="BH1005" s="82"/>
      <c r="BI1005" s="82"/>
      <c r="BJ1005" s="82"/>
    </row>
    <row r="1006">
      <c r="AI1006" s="82"/>
      <c r="AJ1006" s="82"/>
      <c r="AK1006" s="82"/>
      <c r="AL1006" s="82"/>
      <c r="AM1006" s="82"/>
      <c r="AN1006" s="82"/>
      <c r="AO1006" s="82"/>
      <c r="AP1006" s="82"/>
      <c r="AQ1006" s="82"/>
      <c r="AR1006" s="82"/>
      <c r="AS1006" s="82"/>
      <c r="AT1006" s="82"/>
      <c r="AU1006" s="82"/>
      <c r="AV1006" s="82"/>
      <c r="AW1006" s="82"/>
      <c r="AX1006" s="82"/>
      <c r="AY1006" s="82"/>
      <c r="AZ1006" s="82"/>
      <c r="BA1006" s="82"/>
      <c r="BB1006" s="82"/>
      <c r="BC1006" s="82"/>
      <c r="BD1006" s="82"/>
      <c r="BE1006" s="82"/>
      <c r="BF1006" s="82"/>
      <c r="BG1006" s="82"/>
      <c r="BH1006" s="82"/>
      <c r="BI1006" s="82"/>
      <c r="BJ1006" s="82"/>
    </row>
    <row r="1007">
      <c r="AI1007" s="82"/>
      <c r="AJ1007" s="82"/>
      <c r="AK1007" s="82"/>
      <c r="AL1007" s="82"/>
      <c r="AM1007" s="82"/>
      <c r="AN1007" s="82"/>
      <c r="AO1007" s="82"/>
      <c r="AP1007" s="82"/>
      <c r="AQ1007" s="82"/>
      <c r="AR1007" s="82"/>
      <c r="AS1007" s="82"/>
      <c r="AT1007" s="82"/>
      <c r="AU1007" s="82"/>
      <c r="AV1007" s="82"/>
      <c r="AW1007" s="82"/>
      <c r="AX1007" s="82"/>
      <c r="AY1007" s="82"/>
      <c r="AZ1007" s="82"/>
      <c r="BA1007" s="82"/>
      <c r="BB1007" s="82"/>
      <c r="BC1007" s="82"/>
      <c r="BD1007" s="82"/>
      <c r="BE1007" s="82"/>
      <c r="BF1007" s="82"/>
      <c r="BG1007" s="82"/>
      <c r="BH1007" s="82"/>
      <c r="BI1007" s="82"/>
      <c r="BJ1007" s="82"/>
    </row>
    <row r="1008">
      <c r="AI1008" s="82"/>
      <c r="AJ1008" s="82"/>
      <c r="AK1008" s="82"/>
      <c r="AL1008" s="82"/>
      <c r="AM1008" s="82"/>
      <c r="AN1008" s="82"/>
      <c r="AO1008" s="82"/>
      <c r="AP1008" s="82"/>
      <c r="AQ1008" s="82"/>
      <c r="AR1008" s="82"/>
      <c r="AS1008" s="82"/>
      <c r="AT1008" s="82"/>
      <c r="AU1008" s="82"/>
      <c r="AV1008" s="82"/>
      <c r="AW1008" s="82"/>
      <c r="AX1008" s="82"/>
      <c r="AY1008" s="82"/>
      <c r="AZ1008" s="82"/>
      <c r="BA1008" s="82"/>
      <c r="BB1008" s="82"/>
      <c r="BC1008" s="82"/>
      <c r="BD1008" s="82"/>
      <c r="BE1008" s="82"/>
      <c r="BF1008" s="82"/>
      <c r="BG1008" s="82"/>
      <c r="BH1008" s="82"/>
      <c r="BI1008" s="82"/>
      <c r="BJ1008" s="82"/>
    </row>
    <row r="1009">
      <c r="AI1009" s="82"/>
      <c r="AJ1009" s="82"/>
      <c r="AK1009" s="82"/>
      <c r="AL1009" s="82"/>
      <c r="AM1009" s="82"/>
      <c r="AN1009" s="82"/>
      <c r="AO1009" s="82"/>
      <c r="AP1009" s="82"/>
      <c r="AQ1009" s="82"/>
      <c r="AR1009" s="82"/>
      <c r="AS1009" s="82"/>
      <c r="AT1009" s="82"/>
      <c r="AU1009" s="82"/>
      <c r="AV1009" s="82"/>
      <c r="AW1009" s="82"/>
      <c r="AX1009" s="82"/>
      <c r="AY1009" s="82"/>
      <c r="AZ1009" s="82"/>
      <c r="BA1009" s="82"/>
      <c r="BB1009" s="82"/>
      <c r="BC1009" s="82"/>
      <c r="BD1009" s="82"/>
      <c r="BE1009" s="82"/>
      <c r="BF1009" s="82"/>
      <c r="BG1009" s="82"/>
      <c r="BH1009" s="82"/>
      <c r="BI1009" s="82"/>
      <c r="BJ1009" s="82"/>
    </row>
    <row r="1010">
      <c r="AI1010" s="82"/>
      <c r="AJ1010" s="82"/>
      <c r="AK1010" s="82"/>
      <c r="AL1010" s="82"/>
      <c r="AM1010" s="82"/>
      <c r="AN1010" s="82"/>
      <c r="AO1010" s="82"/>
      <c r="AP1010" s="82"/>
      <c r="AQ1010" s="82"/>
      <c r="AR1010" s="82"/>
      <c r="AS1010" s="82"/>
      <c r="AT1010" s="82"/>
      <c r="AU1010" s="82"/>
      <c r="AV1010" s="82"/>
      <c r="AW1010" s="82"/>
      <c r="AX1010" s="82"/>
      <c r="AY1010" s="82"/>
      <c r="AZ1010" s="82"/>
      <c r="BA1010" s="82"/>
      <c r="BB1010" s="82"/>
      <c r="BC1010" s="82"/>
      <c r="BD1010" s="82"/>
      <c r="BE1010" s="82"/>
      <c r="BF1010" s="82"/>
      <c r="BG1010" s="82"/>
      <c r="BH1010" s="82"/>
      <c r="BI1010" s="82"/>
      <c r="BJ1010" s="82"/>
    </row>
    <row r="1011">
      <c r="AI1011" s="82"/>
      <c r="AJ1011" s="82"/>
      <c r="AK1011" s="82"/>
      <c r="AL1011" s="82"/>
      <c r="AM1011" s="82"/>
      <c r="AN1011" s="82"/>
      <c r="AO1011" s="82"/>
      <c r="AP1011" s="82"/>
      <c r="AQ1011" s="82"/>
      <c r="AR1011" s="82"/>
      <c r="AS1011" s="82"/>
      <c r="AT1011" s="82"/>
      <c r="AU1011" s="82"/>
      <c r="AV1011" s="82"/>
      <c r="AW1011" s="82"/>
      <c r="AX1011" s="82"/>
      <c r="AY1011" s="82"/>
      <c r="AZ1011" s="82"/>
      <c r="BA1011" s="82"/>
      <c r="BB1011" s="82"/>
      <c r="BC1011" s="82"/>
      <c r="BD1011" s="82"/>
      <c r="BE1011" s="82"/>
      <c r="BF1011" s="82"/>
      <c r="BG1011" s="82"/>
      <c r="BH1011" s="82"/>
      <c r="BI1011" s="82"/>
      <c r="BJ1011" s="82"/>
    </row>
    <row r="1012">
      <c r="AI1012" s="82"/>
      <c r="AJ1012" s="82"/>
      <c r="AK1012" s="82"/>
      <c r="AL1012" s="82"/>
      <c r="AM1012" s="82"/>
      <c r="AN1012" s="82"/>
      <c r="AO1012" s="82"/>
      <c r="AP1012" s="82"/>
      <c r="AQ1012" s="82"/>
      <c r="AR1012" s="82"/>
      <c r="AS1012" s="82"/>
      <c r="AT1012" s="82"/>
      <c r="AU1012" s="82"/>
      <c r="AV1012" s="82"/>
      <c r="AW1012" s="82"/>
      <c r="AX1012" s="82"/>
      <c r="AY1012" s="82"/>
      <c r="AZ1012" s="82"/>
      <c r="BA1012" s="82"/>
      <c r="BB1012" s="82"/>
      <c r="BC1012" s="82"/>
      <c r="BD1012" s="82"/>
      <c r="BE1012" s="82"/>
      <c r="BF1012" s="82"/>
      <c r="BG1012" s="82"/>
      <c r="BH1012" s="82"/>
      <c r="BI1012" s="82"/>
      <c r="BJ1012" s="82"/>
    </row>
    <row r="1013">
      <c r="AI1013" s="82"/>
      <c r="AJ1013" s="82"/>
      <c r="AK1013" s="82"/>
      <c r="AL1013" s="82"/>
      <c r="AM1013" s="82"/>
      <c r="AN1013" s="82"/>
      <c r="AO1013" s="82"/>
      <c r="AP1013" s="82"/>
      <c r="AQ1013" s="82"/>
      <c r="AR1013" s="82"/>
      <c r="AS1013" s="82"/>
      <c r="AT1013" s="82"/>
      <c r="AU1013" s="82"/>
      <c r="AV1013" s="82"/>
      <c r="AW1013" s="82"/>
      <c r="AX1013" s="82"/>
      <c r="AY1013" s="82"/>
      <c r="AZ1013" s="82"/>
      <c r="BA1013" s="82"/>
      <c r="BB1013" s="82"/>
      <c r="BC1013" s="82"/>
      <c r="BD1013" s="82"/>
      <c r="BE1013" s="82"/>
      <c r="BF1013" s="82"/>
      <c r="BG1013" s="82"/>
      <c r="BH1013" s="82"/>
      <c r="BI1013" s="82"/>
      <c r="BJ1013" s="82"/>
    </row>
    <row r="1014">
      <c r="AI1014" s="82"/>
      <c r="AJ1014" s="82"/>
      <c r="AK1014" s="82"/>
      <c r="AL1014" s="82"/>
      <c r="AM1014" s="82"/>
      <c r="AN1014" s="82"/>
      <c r="AO1014" s="82"/>
      <c r="AP1014" s="82"/>
      <c r="AQ1014" s="82"/>
      <c r="AR1014" s="82"/>
      <c r="AS1014" s="82"/>
      <c r="AT1014" s="82"/>
      <c r="AU1014" s="82"/>
      <c r="AV1014" s="82"/>
      <c r="AW1014" s="82"/>
      <c r="AX1014" s="82"/>
      <c r="AY1014" s="82"/>
      <c r="AZ1014" s="82"/>
      <c r="BA1014" s="82"/>
      <c r="BB1014" s="82"/>
      <c r="BC1014" s="82"/>
      <c r="BD1014" s="82"/>
      <c r="BE1014" s="82"/>
      <c r="BF1014" s="82"/>
      <c r="BG1014" s="82"/>
      <c r="BH1014" s="82"/>
      <c r="BI1014" s="82"/>
      <c r="BJ1014" s="82"/>
    </row>
    <row r="1015">
      <c r="AI1015" s="82"/>
      <c r="AJ1015" s="82"/>
      <c r="AK1015" s="82"/>
      <c r="AL1015" s="82"/>
      <c r="AM1015" s="82"/>
      <c r="AN1015" s="82"/>
      <c r="AO1015" s="82"/>
      <c r="AP1015" s="82"/>
      <c r="AQ1015" s="82"/>
      <c r="AR1015" s="82"/>
      <c r="AS1015" s="82"/>
      <c r="AT1015" s="82"/>
      <c r="AU1015" s="82"/>
      <c r="AV1015" s="82"/>
      <c r="AW1015" s="82"/>
      <c r="AX1015" s="82"/>
      <c r="AY1015" s="82"/>
      <c r="AZ1015" s="82"/>
      <c r="BA1015" s="82"/>
      <c r="BB1015" s="82"/>
      <c r="BC1015" s="82"/>
      <c r="BD1015" s="82"/>
      <c r="BE1015" s="82"/>
      <c r="BF1015" s="82"/>
      <c r="BG1015" s="82"/>
      <c r="BH1015" s="82"/>
      <c r="BI1015" s="82"/>
      <c r="BJ1015" s="82"/>
    </row>
    <row r="1016">
      <c r="AI1016" s="82"/>
      <c r="AJ1016" s="82"/>
      <c r="AK1016" s="82"/>
      <c r="AL1016" s="82"/>
      <c r="AM1016" s="82"/>
      <c r="AN1016" s="82"/>
      <c r="AO1016" s="82"/>
      <c r="AP1016" s="82"/>
      <c r="AQ1016" s="82"/>
      <c r="AR1016" s="82"/>
      <c r="AS1016" s="82"/>
      <c r="AT1016" s="82"/>
      <c r="AU1016" s="82"/>
      <c r="AV1016" s="82"/>
      <c r="AW1016" s="82"/>
      <c r="AX1016" s="82"/>
      <c r="AY1016" s="82"/>
      <c r="AZ1016" s="82"/>
      <c r="BA1016" s="82"/>
      <c r="BB1016" s="82"/>
      <c r="BC1016" s="82"/>
      <c r="BD1016" s="82"/>
      <c r="BE1016" s="82"/>
      <c r="BF1016" s="82"/>
      <c r="BG1016" s="82"/>
      <c r="BH1016" s="82"/>
      <c r="BI1016" s="82"/>
      <c r="BJ1016" s="82"/>
    </row>
    <row r="1017">
      <c r="AI1017" s="82"/>
      <c r="AJ1017" s="82"/>
      <c r="AK1017" s="82"/>
      <c r="AL1017" s="82"/>
      <c r="AM1017" s="82"/>
      <c r="AN1017" s="82"/>
      <c r="AO1017" s="82"/>
      <c r="AP1017" s="82"/>
      <c r="AQ1017" s="82"/>
      <c r="AR1017" s="82"/>
      <c r="AS1017" s="82"/>
      <c r="AT1017" s="82"/>
      <c r="AU1017" s="82"/>
      <c r="AV1017" s="82"/>
      <c r="AW1017" s="82"/>
      <c r="AX1017" s="82"/>
      <c r="AY1017" s="82"/>
      <c r="AZ1017" s="82"/>
      <c r="BA1017" s="82"/>
      <c r="BB1017" s="82"/>
      <c r="BC1017" s="82"/>
      <c r="BD1017" s="82"/>
      <c r="BE1017" s="82"/>
      <c r="BF1017" s="82"/>
      <c r="BG1017" s="82"/>
      <c r="BH1017" s="82"/>
      <c r="BI1017" s="82"/>
      <c r="BJ1017" s="82"/>
    </row>
    <row r="1018">
      <c r="AI1018" s="82"/>
      <c r="AJ1018" s="82"/>
      <c r="AK1018" s="82"/>
      <c r="AL1018" s="82"/>
      <c r="AM1018" s="82"/>
      <c r="AN1018" s="82"/>
      <c r="AO1018" s="82"/>
      <c r="AP1018" s="82"/>
      <c r="AQ1018" s="82"/>
      <c r="AR1018" s="82"/>
      <c r="AS1018" s="82"/>
      <c r="AT1018" s="82"/>
      <c r="AU1018" s="82"/>
      <c r="AV1018" s="82"/>
      <c r="AW1018" s="82"/>
      <c r="AX1018" s="82"/>
      <c r="AY1018" s="82"/>
      <c r="AZ1018" s="82"/>
      <c r="BA1018" s="82"/>
      <c r="BB1018" s="82"/>
      <c r="BC1018" s="82"/>
      <c r="BD1018" s="82"/>
      <c r="BE1018" s="82"/>
      <c r="BF1018" s="82"/>
      <c r="BG1018" s="82"/>
      <c r="BH1018" s="82"/>
      <c r="BI1018" s="82"/>
      <c r="BJ1018" s="82"/>
    </row>
    <row r="1019">
      <c r="AI1019" s="82"/>
      <c r="AJ1019" s="82"/>
      <c r="AK1019" s="82"/>
      <c r="AL1019" s="82"/>
      <c r="AM1019" s="82"/>
      <c r="AN1019" s="82"/>
      <c r="AO1019" s="82"/>
      <c r="AP1019" s="82"/>
      <c r="AQ1019" s="82"/>
      <c r="AR1019" s="82"/>
      <c r="AS1019" s="82"/>
      <c r="AT1019" s="82"/>
      <c r="AU1019" s="82"/>
      <c r="AV1019" s="82"/>
      <c r="AW1019" s="82"/>
      <c r="AX1019" s="82"/>
      <c r="AY1019" s="82"/>
      <c r="AZ1019" s="82"/>
      <c r="BA1019" s="82"/>
      <c r="BB1019" s="82"/>
      <c r="BC1019" s="82"/>
      <c r="BD1019" s="82"/>
      <c r="BE1019" s="82"/>
      <c r="BF1019" s="82"/>
      <c r="BG1019" s="82"/>
      <c r="BH1019" s="82"/>
      <c r="BI1019" s="82"/>
      <c r="BJ1019" s="82"/>
    </row>
    <row r="1020">
      <c r="AI1020" s="82"/>
      <c r="AJ1020" s="82"/>
      <c r="AK1020" s="82"/>
      <c r="AL1020" s="82"/>
      <c r="AM1020" s="82"/>
      <c r="AN1020" s="82"/>
      <c r="AO1020" s="82"/>
      <c r="AP1020" s="82"/>
      <c r="AQ1020" s="82"/>
      <c r="AR1020" s="82"/>
      <c r="AS1020" s="82"/>
      <c r="AT1020" s="82"/>
      <c r="AU1020" s="82"/>
      <c r="AV1020" s="82"/>
      <c r="AW1020" s="82"/>
      <c r="AX1020" s="82"/>
      <c r="AY1020" s="82"/>
      <c r="AZ1020" s="82"/>
      <c r="BA1020" s="82"/>
      <c r="BB1020" s="82"/>
      <c r="BC1020" s="82"/>
      <c r="BD1020" s="82"/>
      <c r="BE1020" s="82"/>
      <c r="BF1020" s="82"/>
      <c r="BG1020" s="82"/>
      <c r="BH1020" s="82"/>
      <c r="BI1020" s="82"/>
      <c r="BJ1020" s="82"/>
    </row>
    <row r="1021">
      <c r="AI1021" s="82"/>
      <c r="AJ1021" s="82"/>
      <c r="AK1021" s="82"/>
      <c r="AL1021" s="82"/>
      <c r="AM1021" s="82"/>
      <c r="AN1021" s="82"/>
      <c r="AO1021" s="82"/>
      <c r="AP1021" s="82"/>
      <c r="AQ1021" s="82"/>
      <c r="AR1021" s="82"/>
      <c r="AS1021" s="82"/>
      <c r="AT1021" s="82"/>
      <c r="AU1021" s="82"/>
      <c r="AV1021" s="82"/>
      <c r="AW1021" s="82"/>
      <c r="AX1021" s="82"/>
      <c r="AY1021" s="82"/>
      <c r="AZ1021" s="82"/>
      <c r="BA1021" s="82"/>
      <c r="BB1021" s="82"/>
      <c r="BC1021" s="82"/>
      <c r="BD1021" s="82"/>
      <c r="BE1021" s="82"/>
      <c r="BF1021" s="82"/>
      <c r="BG1021" s="82"/>
      <c r="BH1021" s="82"/>
      <c r="BI1021" s="82"/>
      <c r="BJ1021" s="82"/>
    </row>
    <row r="1022">
      <c r="AI1022" s="82"/>
      <c r="AJ1022" s="82"/>
      <c r="AK1022" s="82"/>
      <c r="AL1022" s="82"/>
      <c r="AM1022" s="82"/>
      <c r="AN1022" s="82"/>
      <c r="AO1022" s="82"/>
      <c r="AP1022" s="82"/>
      <c r="AQ1022" s="82"/>
      <c r="AR1022" s="82"/>
      <c r="AS1022" s="82"/>
      <c r="AT1022" s="82"/>
      <c r="AU1022" s="82"/>
      <c r="AV1022" s="82"/>
      <c r="AW1022" s="82"/>
      <c r="AX1022" s="82"/>
      <c r="AY1022" s="82"/>
      <c r="AZ1022" s="82"/>
      <c r="BA1022" s="82"/>
      <c r="BB1022" s="82"/>
      <c r="BC1022" s="82"/>
      <c r="BD1022" s="82"/>
      <c r="BE1022" s="82"/>
      <c r="BF1022" s="82"/>
      <c r="BG1022" s="82"/>
      <c r="BH1022" s="82"/>
      <c r="BI1022" s="82"/>
      <c r="BJ1022" s="82"/>
    </row>
    <row r="1023">
      <c r="AI1023" s="82"/>
      <c r="AJ1023" s="82"/>
      <c r="AK1023" s="82"/>
      <c r="AL1023" s="82"/>
      <c r="AM1023" s="82"/>
      <c r="AN1023" s="82"/>
      <c r="AO1023" s="82"/>
      <c r="AP1023" s="82"/>
      <c r="AQ1023" s="82"/>
      <c r="AR1023" s="82"/>
      <c r="AS1023" s="82"/>
      <c r="AT1023" s="82"/>
      <c r="AU1023" s="82"/>
      <c r="AV1023" s="82"/>
      <c r="AW1023" s="82"/>
      <c r="AX1023" s="82"/>
      <c r="AY1023" s="82"/>
      <c r="AZ1023" s="82"/>
      <c r="BA1023" s="82"/>
      <c r="BB1023" s="82"/>
      <c r="BC1023" s="82"/>
      <c r="BD1023" s="82"/>
      <c r="BE1023" s="82"/>
      <c r="BF1023" s="82"/>
      <c r="BG1023" s="82"/>
      <c r="BH1023" s="82"/>
      <c r="BI1023" s="82"/>
      <c r="BJ1023" s="82"/>
    </row>
    <row r="1024">
      <c r="AI1024" s="82"/>
      <c r="AJ1024" s="82"/>
      <c r="AK1024" s="82"/>
      <c r="AL1024" s="82"/>
      <c r="AM1024" s="82"/>
      <c r="AN1024" s="82"/>
      <c r="AO1024" s="82"/>
      <c r="AP1024" s="82"/>
      <c r="AQ1024" s="82"/>
      <c r="AR1024" s="82"/>
      <c r="AS1024" s="82"/>
      <c r="AT1024" s="82"/>
      <c r="AU1024" s="82"/>
      <c r="AV1024" s="82"/>
      <c r="AW1024" s="82"/>
      <c r="AX1024" s="82"/>
      <c r="AY1024" s="82"/>
      <c r="AZ1024" s="82"/>
      <c r="BA1024" s="82"/>
      <c r="BB1024" s="82"/>
      <c r="BC1024" s="82"/>
      <c r="BD1024" s="82"/>
      <c r="BE1024" s="82"/>
      <c r="BF1024" s="82"/>
      <c r="BG1024" s="82"/>
      <c r="BH1024" s="82"/>
      <c r="BI1024" s="82"/>
      <c r="BJ1024" s="82"/>
    </row>
    <row r="1025">
      <c r="AI1025" s="82"/>
      <c r="AJ1025" s="82"/>
      <c r="AK1025" s="82"/>
      <c r="AL1025" s="82"/>
      <c r="AM1025" s="82"/>
      <c r="AN1025" s="82"/>
      <c r="AO1025" s="82"/>
      <c r="AP1025" s="82"/>
      <c r="AQ1025" s="82"/>
      <c r="AR1025" s="82"/>
      <c r="AS1025" s="82"/>
      <c r="AT1025" s="82"/>
      <c r="AU1025" s="82"/>
      <c r="AV1025" s="82"/>
      <c r="AW1025" s="82"/>
      <c r="AX1025" s="82"/>
      <c r="AY1025" s="82"/>
      <c r="AZ1025" s="82"/>
      <c r="BA1025" s="82"/>
      <c r="BB1025" s="82"/>
      <c r="BC1025" s="82"/>
      <c r="BD1025" s="82"/>
      <c r="BE1025" s="82"/>
      <c r="BF1025" s="82"/>
      <c r="BG1025" s="82"/>
      <c r="BH1025" s="82"/>
      <c r="BI1025" s="82"/>
      <c r="BJ1025" s="82"/>
    </row>
    <row r="1026">
      <c r="AI1026" s="82"/>
      <c r="AJ1026" s="82"/>
      <c r="AK1026" s="82"/>
      <c r="AL1026" s="82"/>
      <c r="AM1026" s="82"/>
      <c r="AN1026" s="82"/>
      <c r="AO1026" s="82"/>
      <c r="AP1026" s="82"/>
      <c r="AQ1026" s="82"/>
      <c r="AR1026" s="82"/>
      <c r="AS1026" s="82"/>
      <c r="AT1026" s="82"/>
      <c r="AU1026" s="82"/>
      <c r="AV1026" s="82"/>
      <c r="AW1026" s="82"/>
      <c r="AX1026" s="82"/>
      <c r="AY1026" s="82"/>
      <c r="AZ1026" s="82"/>
      <c r="BA1026" s="82"/>
      <c r="BB1026" s="82"/>
      <c r="BC1026" s="82"/>
      <c r="BD1026" s="82"/>
      <c r="BE1026" s="82"/>
      <c r="BF1026" s="82"/>
      <c r="BG1026" s="82"/>
      <c r="BH1026" s="82"/>
      <c r="BI1026" s="82"/>
      <c r="BJ1026" s="82"/>
    </row>
    <row r="1027">
      <c r="AI1027" s="82"/>
      <c r="AJ1027" s="82"/>
      <c r="AK1027" s="82"/>
      <c r="AL1027" s="82"/>
      <c r="AM1027" s="82"/>
      <c r="AN1027" s="82"/>
      <c r="AO1027" s="82"/>
      <c r="AP1027" s="82"/>
      <c r="AQ1027" s="82"/>
      <c r="AR1027" s="82"/>
      <c r="AS1027" s="82"/>
      <c r="AT1027" s="82"/>
      <c r="AU1027" s="82"/>
      <c r="AV1027" s="82"/>
      <c r="AW1027" s="82"/>
      <c r="AX1027" s="82"/>
      <c r="AY1027" s="82"/>
      <c r="AZ1027" s="82"/>
      <c r="BA1027" s="82"/>
      <c r="BB1027" s="82"/>
      <c r="BC1027" s="82"/>
      <c r="BD1027" s="82"/>
      <c r="BE1027" s="82"/>
      <c r="BF1027" s="82"/>
      <c r="BG1027" s="82"/>
      <c r="BH1027" s="82"/>
      <c r="BI1027" s="82"/>
      <c r="BJ1027" s="82"/>
    </row>
    <row r="1028">
      <c r="AI1028" s="82"/>
      <c r="AJ1028" s="82"/>
      <c r="AK1028" s="82"/>
      <c r="AL1028" s="82"/>
      <c r="AM1028" s="82"/>
      <c r="AN1028" s="82"/>
      <c r="AO1028" s="82"/>
      <c r="AP1028" s="82"/>
      <c r="AQ1028" s="82"/>
      <c r="AR1028" s="82"/>
      <c r="AS1028" s="82"/>
      <c r="AT1028" s="82"/>
      <c r="AU1028" s="82"/>
      <c r="AV1028" s="82"/>
      <c r="AW1028" s="82"/>
      <c r="AX1028" s="82"/>
      <c r="AY1028" s="82"/>
      <c r="AZ1028" s="82"/>
      <c r="BA1028" s="82"/>
      <c r="BB1028" s="82"/>
      <c r="BC1028" s="82"/>
      <c r="BD1028" s="82"/>
      <c r="BE1028" s="82"/>
      <c r="BF1028" s="82"/>
      <c r="BG1028" s="82"/>
      <c r="BH1028" s="82"/>
      <c r="BI1028" s="82"/>
      <c r="BJ1028" s="82"/>
    </row>
    <row r="1029">
      <c r="AI1029" s="82"/>
      <c r="AJ1029" s="82"/>
      <c r="AK1029" s="82"/>
      <c r="AL1029" s="82"/>
      <c r="AM1029" s="82"/>
      <c r="AN1029" s="82"/>
      <c r="AO1029" s="82"/>
      <c r="AP1029" s="82"/>
      <c r="AQ1029" s="82"/>
      <c r="AR1029" s="82"/>
      <c r="AS1029" s="82"/>
      <c r="AT1029" s="82"/>
      <c r="AU1029" s="82"/>
      <c r="AV1029" s="82"/>
      <c r="AW1029" s="82"/>
      <c r="AX1029" s="82"/>
      <c r="AY1029" s="82"/>
      <c r="AZ1029" s="82"/>
      <c r="BA1029" s="82"/>
      <c r="BB1029" s="82"/>
      <c r="BC1029" s="82"/>
      <c r="BD1029" s="82"/>
      <c r="BE1029" s="82"/>
      <c r="BF1029" s="82"/>
      <c r="BG1029" s="82"/>
      <c r="BH1029" s="82"/>
      <c r="BI1029" s="82"/>
      <c r="BJ1029" s="82"/>
    </row>
    <row r="1030">
      <c r="AI1030" s="82"/>
      <c r="AJ1030" s="82"/>
      <c r="AK1030" s="82"/>
      <c r="AL1030" s="82"/>
      <c r="AM1030" s="82"/>
      <c r="AN1030" s="82"/>
      <c r="AO1030" s="82"/>
      <c r="AP1030" s="82"/>
      <c r="AQ1030" s="82"/>
      <c r="AR1030" s="82"/>
      <c r="AS1030" s="82"/>
      <c r="AT1030" s="82"/>
      <c r="AU1030" s="82"/>
      <c r="AV1030" s="82"/>
      <c r="AW1030" s="82"/>
      <c r="AX1030" s="82"/>
      <c r="AY1030" s="82"/>
      <c r="AZ1030" s="82"/>
      <c r="BA1030" s="82"/>
      <c r="BB1030" s="82"/>
      <c r="BC1030" s="82"/>
      <c r="BD1030" s="82"/>
      <c r="BE1030" s="82"/>
      <c r="BF1030" s="82"/>
      <c r="BG1030" s="82"/>
      <c r="BH1030" s="82"/>
      <c r="BI1030" s="82"/>
      <c r="BJ1030" s="82"/>
    </row>
    <row r="1031">
      <c r="AI1031" s="82"/>
      <c r="AJ1031" s="82"/>
      <c r="AK1031" s="82"/>
      <c r="AL1031" s="82"/>
      <c r="AM1031" s="82"/>
      <c r="AN1031" s="82"/>
      <c r="AO1031" s="82"/>
      <c r="AP1031" s="82"/>
      <c r="AQ1031" s="82"/>
      <c r="AR1031" s="82"/>
      <c r="AS1031" s="82"/>
      <c r="AT1031" s="82"/>
      <c r="AU1031" s="82"/>
      <c r="AV1031" s="82"/>
      <c r="AW1031" s="82"/>
      <c r="AX1031" s="82"/>
      <c r="AY1031" s="82"/>
      <c r="AZ1031" s="82"/>
      <c r="BA1031" s="82"/>
      <c r="BB1031" s="82"/>
      <c r="BC1031" s="82"/>
      <c r="BD1031" s="82"/>
      <c r="BE1031" s="82"/>
      <c r="BF1031" s="82"/>
      <c r="BG1031" s="82"/>
      <c r="BH1031" s="82"/>
      <c r="BI1031" s="82"/>
      <c r="BJ1031" s="82"/>
    </row>
    <row r="1032">
      <c r="AI1032" s="82"/>
      <c r="AJ1032" s="82"/>
      <c r="AK1032" s="82"/>
      <c r="AL1032" s="82"/>
      <c r="AM1032" s="82"/>
      <c r="AN1032" s="82"/>
      <c r="AO1032" s="82"/>
      <c r="AP1032" s="82"/>
      <c r="AQ1032" s="82"/>
      <c r="AR1032" s="82"/>
      <c r="AS1032" s="82"/>
      <c r="AT1032" s="82"/>
      <c r="AU1032" s="82"/>
      <c r="AV1032" s="82"/>
      <c r="AW1032" s="82"/>
      <c r="AX1032" s="82"/>
      <c r="AY1032" s="82"/>
      <c r="AZ1032" s="82"/>
      <c r="BA1032" s="82"/>
      <c r="BB1032" s="82"/>
      <c r="BC1032" s="82"/>
      <c r="BD1032" s="82"/>
      <c r="BE1032" s="82"/>
      <c r="BF1032" s="82"/>
      <c r="BG1032" s="82"/>
      <c r="BH1032" s="82"/>
      <c r="BI1032" s="82"/>
      <c r="BJ1032" s="82"/>
    </row>
    <row r="1033">
      <c r="AI1033" s="82"/>
      <c r="AJ1033" s="82"/>
      <c r="AK1033" s="82"/>
      <c r="AL1033" s="82"/>
      <c r="AM1033" s="82"/>
      <c r="AN1033" s="82"/>
      <c r="AO1033" s="82"/>
      <c r="AP1033" s="82"/>
      <c r="AQ1033" s="82"/>
      <c r="AR1033" s="82"/>
      <c r="AS1033" s="82"/>
      <c r="AT1033" s="82"/>
      <c r="AU1033" s="82"/>
      <c r="AV1033" s="82"/>
      <c r="AW1033" s="82"/>
      <c r="AX1033" s="82"/>
      <c r="AY1033" s="82"/>
      <c r="AZ1033" s="82"/>
      <c r="BA1033" s="82"/>
      <c r="BB1033" s="82"/>
      <c r="BC1033" s="82"/>
      <c r="BD1033" s="82"/>
      <c r="BE1033" s="82"/>
      <c r="BF1033" s="82"/>
      <c r="BG1033" s="82"/>
      <c r="BH1033" s="82"/>
      <c r="BI1033" s="82"/>
      <c r="BJ1033" s="82"/>
    </row>
    <row r="1034">
      <c r="AI1034" s="82"/>
      <c r="AJ1034" s="82"/>
      <c r="AK1034" s="82"/>
      <c r="AL1034" s="82"/>
      <c r="AM1034" s="82"/>
      <c r="AN1034" s="82"/>
      <c r="AO1034" s="82"/>
      <c r="AP1034" s="82"/>
      <c r="AQ1034" s="82"/>
      <c r="AR1034" s="82"/>
      <c r="AS1034" s="82"/>
      <c r="AT1034" s="82"/>
      <c r="AU1034" s="82"/>
      <c r="AV1034" s="82"/>
      <c r="AW1034" s="82"/>
      <c r="AX1034" s="82"/>
      <c r="AY1034" s="82"/>
      <c r="AZ1034" s="82"/>
      <c r="BA1034" s="82"/>
      <c r="BB1034" s="82"/>
      <c r="BC1034" s="82"/>
      <c r="BD1034" s="82"/>
      <c r="BE1034" s="82"/>
      <c r="BF1034" s="82"/>
      <c r="BG1034" s="82"/>
      <c r="BH1034" s="82"/>
      <c r="BI1034" s="82"/>
      <c r="BJ1034" s="82"/>
    </row>
    <row r="1035">
      <c r="AI1035" s="82"/>
      <c r="AJ1035" s="82"/>
      <c r="AK1035" s="82"/>
      <c r="AL1035" s="82"/>
      <c r="AM1035" s="82"/>
      <c r="AN1035" s="82"/>
      <c r="AO1035" s="82"/>
      <c r="AP1035" s="82"/>
      <c r="AQ1035" s="82"/>
      <c r="AR1035" s="82"/>
      <c r="AS1035" s="82"/>
      <c r="AT1035" s="82"/>
      <c r="AU1035" s="82"/>
      <c r="AV1035" s="82"/>
      <c r="AW1035" s="82"/>
      <c r="AX1035" s="82"/>
      <c r="AY1035" s="82"/>
      <c r="AZ1035" s="82"/>
      <c r="BA1035" s="82"/>
      <c r="BB1035" s="82"/>
      <c r="BC1035" s="82"/>
      <c r="BD1035" s="82"/>
      <c r="BE1035" s="82"/>
      <c r="BF1035" s="82"/>
      <c r="BG1035" s="82"/>
      <c r="BH1035" s="82"/>
      <c r="BI1035" s="82"/>
      <c r="BJ1035" s="82"/>
    </row>
    <row r="1036">
      <c r="AI1036" s="82"/>
      <c r="AJ1036" s="82"/>
      <c r="AK1036" s="82"/>
      <c r="AL1036" s="82"/>
      <c r="AM1036" s="82"/>
      <c r="AN1036" s="82"/>
      <c r="AO1036" s="82"/>
      <c r="AP1036" s="82"/>
      <c r="AQ1036" s="82"/>
      <c r="AR1036" s="82"/>
      <c r="AS1036" s="82"/>
      <c r="AT1036" s="82"/>
      <c r="AU1036" s="82"/>
      <c r="AV1036" s="82"/>
      <c r="AW1036" s="82"/>
      <c r="AX1036" s="82"/>
      <c r="AY1036" s="82"/>
      <c r="AZ1036" s="82"/>
      <c r="BA1036" s="82"/>
      <c r="BB1036" s="82"/>
      <c r="BC1036" s="82"/>
      <c r="BD1036" s="82"/>
      <c r="BE1036" s="82"/>
      <c r="BF1036" s="82"/>
      <c r="BG1036" s="82"/>
      <c r="BH1036" s="82"/>
      <c r="BI1036" s="82"/>
      <c r="BJ1036" s="82"/>
    </row>
    <row r="1037">
      <c r="AI1037" s="82"/>
      <c r="AJ1037" s="82"/>
      <c r="AK1037" s="82"/>
      <c r="AL1037" s="82"/>
      <c r="AM1037" s="82"/>
      <c r="AN1037" s="82"/>
      <c r="AO1037" s="82"/>
      <c r="AP1037" s="82"/>
      <c r="AQ1037" s="82"/>
      <c r="AR1037" s="82"/>
      <c r="AS1037" s="82"/>
      <c r="AT1037" s="82"/>
      <c r="AU1037" s="82"/>
      <c r="AV1037" s="82"/>
      <c r="AW1037" s="82"/>
      <c r="AX1037" s="82"/>
      <c r="AY1037" s="82"/>
      <c r="AZ1037" s="82"/>
      <c r="BA1037" s="82"/>
      <c r="BB1037" s="82"/>
      <c r="BC1037" s="82"/>
      <c r="BD1037" s="82"/>
      <c r="BE1037" s="82"/>
      <c r="BF1037" s="82"/>
      <c r="BG1037" s="82"/>
      <c r="BH1037" s="82"/>
      <c r="BI1037" s="82"/>
      <c r="BJ1037" s="82"/>
    </row>
    <row r="1038">
      <c r="AI1038" s="82"/>
      <c r="AJ1038" s="82"/>
      <c r="AK1038" s="82"/>
      <c r="AL1038" s="82"/>
      <c r="AM1038" s="82"/>
      <c r="AN1038" s="82"/>
      <c r="AO1038" s="82"/>
      <c r="AP1038" s="82"/>
      <c r="AQ1038" s="82"/>
      <c r="AR1038" s="82"/>
      <c r="AS1038" s="82"/>
      <c r="AT1038" s="82"/>
      <c r="AU1038" s="82"/>
      <c r="AV1038" s="82"/>
      <c r="AW1038" s="82"/>
      <c r="AX1038" s="82"/>
      <c r="AY1038" s="82"/>
      <c r="AZ1038" s="82"/>
      <c r="BA1038" s="82"/>
      <c r="BB1038" s="82"/>
      <c r="BC1038" s="82"/>
      <c r="BD1038" s="82"/>
      <c r="BE1038" s="82"/>
      <c r="BF1038" s="82"/>
      <c r="BG1038" s="82"/>
      <c r="BH1038" s="82"/>
      <c r="BI1038" s="82"/>
      <c r="BJ1038" s="82"/>
    </row>
    <row r="1039">
      <c r="AI1039" s="82"/>
      <c r="AJ1039" s="82"/>
      <c r="AK1039" s="82"/>
      <c r="AL1039" s="82"/>
      <c r="AM1039" s="82"/>
      <c r="AN1039" s="82"/>
      <c r="AO1039" s="82"/>
      <c r="AP1039" s="82"/>
      <c r="AQ1039" s="82"/>
      <c r="AR1039" s="82"/>
      <c r="AS1039" s="82"/>
      <c r="AT1039" s="82"/>
      <c r="AU1039" s="82"/>
      <c r="AV1039" s="82"/>
      <c r="AW1039" s="82"/>
      <c r="AX1039" s="82"/>
      <c r="AY1039" s="82"/>
      <c r="AZ1039" s="82"/>
      <c r="BA1039" s="82"/>
      <c r="BB1039" s="82"/>
      <c r="BC1039" s="82"/>
      <c r="BD1039" s="82"/>
      <c r="BE1039" s="82"/>
      <c r="BF1039" s="82"/>
      <c r="BG1039" s="82"/>
      <c r="BH1039" s="82"/>
      <c r="BI1039" s="82"/>
      <c r="BJ1039" s="82"/>
    </row>
    <row r="1040">
      <c r="AI1040" s="82"/>
      <c r="AJ1040" s="82"/>
      <c r="AK1040" s="82"/>
      <c r="AL1040" s="82"/>
      <c r="AM1040" s="82"/>
      <c r="AN1040" s="82"/>
      <c r="AO1040" s="82"/>
      <c r="AP1040" s="82"/>
      <c r="AQ1040" s="82"/>
      <c r="AR1040" s="82"/>
      <c r="AS1040" s="82"/>
      <c r="AT1040" s="82"/>
      <c r="AU1040" s="82"/>
      <c r="AV1040" s="82"/>
      <c r="AW1040" s="82"/>
      <c r="AX1040" s="82"/>
      <c r="AY1040" s="82"/>
      <c r="AZ1040" s="82"/>
      <c r="BA1040" s="82"/>
      <c r="BB1040" s="82"/>
      <c r="BC1040" s="82"/>
      <c r="BD1040" s="82"/>
      <c r="BE1040" s="82"/>
      <c r="BF1040" s="82"/>
      <c r="BG1040" s="82"/>
      <c r="BH1040" s="82"/>
      <c r="BI1040" s="82"/>
      <c r="BJ1040" s="82"/>
    </row>
    <row r="1041">
      <c r="AI1041" s="82"/>
      <c r="AJ1041" s="82"/>
      <c r="AK1041" s="82"/>
      <c r="AL1041" s="82"/>
      <c r="AM1041" s="82"/>
      <c r="AN1041" s="82"/>
      <c r="AO1041" s="82"/>
      <c r="AP1041" s="82"/>
      <c r="AQ1041" s="82"/>
      <c r="AR1041" s="82"/>
      <c r="AS1041" s="82"/>
      <c r="AT1041" s="82"/>
      <c r="AU1041" s="82"/>
      <c r="AV1041" s="82"/>
      <c r="AW1041" s="82"/>
      <c r="AX1041" s="82"/>
      <c r="AY1041" s="82"/>
      <c r="AZ1041" s="82"/>
      <c r="BA1041" s="82"/>
      <c r="BB1041" s="82"/>
      <c r="BC1041" s="82"/>
      <c r="BD1041" s="82"/>
      <c r="BE1041" s="82"/>
      <c r="BF1041" s="82"/>
      <c r="BG1041" s="82"/>
      <c r="BH1041" s="82"/>
      <c r="BI1041" s="82"/>
      <c r="BJ1041" s="82"/>
    </row>
    <row r="1042">
      <c r="AI1042" s="82"/>
      <c r="AJ1042" s="82"/>
      <c r="AK1042" s="82"/>
      <c r="AL1042" s="82"/>
      <c r="AM1042" s="82"/>
      <c r="AN1042" s="82"/>
      <c r="AO1042" s="82"/>
      <c r="AP1042" s="82"/>
      <c r="AQ1042" s="82"/>
      <c r="AR1042" s="82"/>
      <c r="AS1042" s="82"/>
      <c r="AT1042" s="82"/>
      <c r="AU1042" s="82"/>
      <c r="AV1042" s="82"/>
      <c r="AW1042" s="82"/>
      <c r="AX1042" s="82"/>
      <c r="AY1042" s="82"/>
      <c r="AZ1042" s="82"/>
      <c r="BA1042" s="82"/>
      <c r="BB1042" s="82"/>
      <c r="BC1042" s="82"/>
      <c r="BD1042" s="82"/>
      <c r="BE1042" s="82"/>
      <c r="BF1042" s="82"/>
      <c r="BG1042" s="82"/>
      <c r="BH1042" s="82"/>
      <c r="BI1042" s="82"/>
      <c r="BJ1042" s="82"/>
    </row>
    <row r="1043">
      <c r="AI1043" s="82"/>
      <c r="AJ1043" s="82"/>
      <c r="AK1043" s="82"/>
      <c r="AL1043" s="82"/>
      <c r="AM1043" s="82"/>
      <c r="AN1043" s="82"/>
      <c r="AO1043" s="82"/>
      <c r="AP1043" s="82"/>
      <c r="AQ1043" s="82"/>
      <c r="AR1043" s="82"/>
      <c r="AS1043" s="82"/>
      <c r="AT1043" s="82"/>
      <c r="AU1043" s="82"/>
      <c r="AV1043" s="82"/>
      <c r="AW1043" s="82"/>
      <c r="AX1043" s="82"/>
      <c r="AY1043" s="82"/>
      <c r="AZ1043" s="82"/>
      <c r="BA1043" s="82"/>
      <c r="BB1043" s="82"/>
      <c r="BC1043" s="82"/>
      <c r="BD1043" s="82"/>
      <c r="BE1043" s="82"/>
      <c r="BF1043" s="82"/>
      <c r="BG1043" s="82"/>
      <c r="BH1043" s="82"/>
      <c r="BI1043" s="82"/>
      <c r="BJ1043" s="82"/>
    </row>
    <row r="1044">
      <c r="AI1044" s="82"/>
      <c r="AJ1044" s="82"/>
      <c r="AK1044" s="82"/>
      <c r="AL1044" s="82"/>
      <c r="AM1044" s="82"/>
      <c r="AN1044" s="82"/>
      <c r="AO1044" s="82"/>
      <c r="AP1044" s="82"/>
      <c r="AQ1044" s="82"/>
      <c r="AR1044" s="82"/>
      <c r="AS1044" s="82"/>
      <c r="AT1044" s="82"/>
      <c r="AU1044" s="82"/>
      <c r="AV1044" s="82"/>
      <c r="AW1044" s="82"/>
      <c r="AX1044" s="82"/>
      <c r="AY1044" s="82"/>
      <c r="AZ1044" s="82"/>
      <c r="BA1044" s="82"/>
      <c r="BB1044" s="82"/>
      <c r="BC1044" s="82"/>
      <c r="BD1044" s="82"/>
      <c r="BE1044" s="82"/>
      <c r="BF1044" s="82"/>
      <c r="BG1044" s="82"/>
      <c r="BH1044" s="82"/>
      <c r="BI1044" s="82"/>
      <c r="BJ1044" s="82"/>
    </row>
    <row r="1045">
      <c r="AI1045" s="82"/>
      <c r="AJ1045" s="82"/>
      <c r="AK1045" s="82"/>
      <c r="AL1045" s="82"/>
      <c r="AM1045" s="82"/>
      <c r="AN1045" s="82"/>
      <c r="AO1045" s="82"/>
      <c r="AP1045" s="82"/>
      <c r="AQ1045" s="82"/>
      <c r="AR1045" s="82"/>
      <c r="AS1045" s="82"/>
      <c r="AT1045" s="82"/>
      <c r="AU1045" s="82"/>
      <c r="AV1045" s="82"/>
      <c r="AW1045" s="82"/>
      <c r="AX1045" s="82"/>
      <c r="AY1045" s="82"/>
      <c r="AZ1045" s="82"/>
      <c r="BA1045" s="82"/>
      <c r="BB1045" s="82"/>
      <c r="BC1045" s="82"/>
      <c r="BD1045" s="82"/>
      <c r="BE1045" s="82"/>
      <c r="BF1045" s="82"/>
      <c r="BG1045" s="82"/>
      <c r="BH1045" s="82"/>
      <c r="BI1045" s="82"/>
      <c r="BJ1045" s="82"/>
    </row>
    <row r="1046">
      <c r="AI1046" s="82"/>
      <c r="AJ1046" s="82"/>
      <c r="AK1046" s="82"/>
      <c r="AL1046" s="82"/>
      <c r="AM1046" s="82"/>
      <c r="AN1046" s="82"/>
      <c r="AO1046" s="82"/>
      <c r="AP1046" s="82"/>
      <c r="AQ1046" s="82"/>
      <c r="AR1046" s="82"/>
      <c r="AS1046" s="82"/>
      <c r="AT1046" s="82"/>
      <c r="AU1046" s="82"/>
      <c r="AV1046" s="82"/>
      <c r="AW1046" s="82"/>
      <c r="AX1046" s="82"/>
      <c r="AY1046" s="82"/>
      <c r="AZ1046" s="82"/>
      <c r="BA1046" s="82"/>
      <c r="BB1046" s="82"/>
      <c r="BC1046" s="82"/>
      <c r="BD1046" s="82"/>
      <c r="BE1046" s="82"/>
      <c r="BF1046" s="82"/>
      <c r="BG1046" s="82"/>
      <c r="BH1046" s="82"/>
      <c r="BI1046" s="82"/>
      <c r="BJ1046" s="82"/>
    </row>
    <row r="1047">
      <c r="AI1047" s="82"/>
      <c r="AJ1047" s="82"/>
      <c r="AK1047" s="82"/>
      <c r="AL1047" s="82"/>
      <c r="AM1047" s="82"/>
      <c r="AN1047" s="82"/>
      <c r="AO1047" s="82"/>
      <c r="AP1047" s="82"/>
      <c r="AQ1047" s="82"/>
      <c r="AR1047" s="82"/>
      <c r="AS1047" s="82"/>
      <c r="AT1047" s="82"/>
      <c r="AU1047" s="82"/>
      <c r="AV1047" s="82"/>
      <c r="AW1047" s="82"/>
      <c r="AX1047" s="82"/>
      <c r="AY1047" s="82"/>
      <c r="AZ1047" s="82"/>
      <c r="BA1047" s="82"/>
      <c r="BB1047" s="82"/>
      <c r="BC1047" s="82"/>
      <c r="BD1047" s="82"/>
      <c r="BE1047" s="82"/>
      <c r="BF1047" s="82"/>
      <c r="BG1047" s="82"/>
      <c r="BH1047" s="82"/>
      <c r="BI1047" s="82"/>
      <c r="BJ1047" s="82"/>
    </row>
    <row r="1048">
      <c r="AI1048" s="82"/>
      <c r="AJ1048" s="82"/>
      <c r="AK1048" s="82"/>
      <c r="AL1048" s="82"/>
      <c r="AM1048" s="82"/>
      <c r="AN1048" s="82"/>
      <c r="AO1048" s="82"/>
      <c r="AP1048" s="82"/>
      <c r="AQ1048" s="82"/>
      <c r="AR1048" s="82"/>
      <c r="AS1048" s="82"/>
      <c r="AT1048" s="82"/>
      <c r="AU1048" s="82"/>
      <c r="AV1048" s="82"/>
      <c r="AW1048" s="82"/>
      <c r="AX1048" s="82"/>
      <c r="AY1048" s="82"/>
      <c r="AZ1048" s="82"/>
      <c r="BA1048" s="82"/>
      <c r="BB1048" s="82"/>
      <c r="BC1048" s="82"/>
      <c r="BD1048" s="82"/>
      <c r="BE1048" s="82"/>
      <c r="BF1048" s="82"/>
      <c r="BG1048" s="82"/>
      <c r="BH1048" s="82"/>
      <c r="BI1048" s="82"/>
      <c r="BJ1048" s="82"/>
    </row>
    <row r="1049">
      <c r="AI1049" s="82"/>
      <c r="AJ1049" s="82"/>
      <c r="AK1049" s="82"/>
      <c r="AL1049" s="82"/>
      <c r="AM1049" s="82"/>
      <c r="AN1049" s="82"/>
      <c r="AO1049" s="82"/>
      <c r="AP1049" s="82"/>
      <c r="AQ1049" s="82"/>
      <c r="AR1049" s="82"/>
      <c r="AS1049" s="82"/>
      <c r="AT1049" s="82"/>
      <c r="AU1049" s="82"/>
      <c r="AV1049" s="82"/>
      <c r="AW1049" s="82"/>
      <c r="AX1049" s="82"/>
      <c r="AY1049" s="82"/>
      <c r="AZ1049" s="82"/>
      <c r="BA1049" s="82"/>
      <c r="BB1049" s="82"/>
      <c r="BC1049" s="82"/>
      <c r="BD1049" s="82"/>
      <c r="BE1049" s="82"/>
      <c r="BF1049" s="82"/>
      <c r="BG1049" s="82"/>
      <c r="BH1049" s="82"/>
      <c r="BI1049" s="82"/>
      <c r="BJ1049" s="82"/>
    </row>
    <row r="1050">
      <c r="AI1050" s="82"/>
      <c r="AJ1050" s="82"/>
      <c r="AK1050" s="82"/>
      <c r="AL1050" s="82"/>
      <c r="AM1050" s="82"/>
      <c r="AN1050" s="82"/>
      <c r="AO1050" s="82"/>
      <c r="AP1050" s="82"/>
      <c r="AQ1050" s="82"/>
      <c r="AR1050" s="82"/>
      <c r="AS1050" s="82"/>
      <c r="AT1050" s="82"/>
      <c r="AU1050" s="82"/>
      <c r="AV1050" s="82"/>
      <c r="AW1050" s="82"/>
      <c r="AX1050" s="82"/>
      <c r="AY1050" s="82"/>
      <c r="AZ1050" s="82"/>
      <c r="BA1050" s="82"/>
      <c r="BB1050" s="82"/>
      <c r="BC1050" s="82"/>
      <c r="BD1050" s="82"/>
      <c r="BE1050" s="82"/>
      <c r="BF1050" s="82"/>
      <c r="BG1050" s="82"/>
      <c r="BH1050" s="82"/>
      <c r="BI1050" s="82"/>
      <c r="BJ1050" s="82"/>
    </row>
    <row r="1051">
      <c r="AI1051" s="82"/>
      <c r="AJ1051" s="82"/>
      <c r="AK1051" s="82"/>
      <c r="AL1051" s="82"/>
      <c r="AM1051" s="82"/>
      <c r="AN1051" s="82"/>
      <c r="AO1051" s="82"/>
      <c r="AP1051" s="82"/>
      <c r="AQ1051" s="82"/>
      <c r="AR1051" s="82"/>
      <c r="AS1051" s="82"/>
      <c r="AT1051" s="82"/>
      <c r="AU1051" s="82"/>
      <c r="AV1051" s="82"/>
      <c r="AW1051" s="82"/>
      <c r="AX1051" s="82"/>
      <c r="AY1051" s="82"/>
      <c r="AZ1051" s="82"/>
      <c r="BA1051" s="82"/>
      <c r="BB1051" s="82"/>
      <c r="BC1051" s="82"/>
      <c r="BD1051" s="82"/>
      <c r="BE1051" s="82"/>
      <c r="BF1051" s="82"/>
      <c r="BG1051" s="82"/>
      <c r="BH1051" s="82"/>
      <c r="BI1051" s="82"/>
      <c r="BJ1051" s="82"/>
    </row>
    <row r="1052">
      <c r="AI1052" s="82"/>
      <c r="AJ1052" s="82"/>
      <c r="AK1052" s="82"/>
      <c r="AL1052" s="82"/>
      <c r="AM1052" s="82"/>
      <c r="AN1052" s="82"/>
      <c r="AO1052" s="82"/>
      <c r="AP1052" s="82"/>
      <c r="AQ1052" s="82"/>
      <c r="AR1052" s="82"/>
      <c r="AS1052" s="82"/>
      <c r="AT1052" s="82"/>
      <c r="AU1052" s="82"/>
      <c r="AV1052" s="82"/>
      <c r="AW1052" s="82"/>
      <c r="AX1052" s="82"/>
      <c r="AY1052" s="82"/>
      <c r="AZ1052" s="82"/>
      <c r="BA1052" s="82"/>
      <c r="BB1052" s="82"/>
      <c r="BC1052" s="82"/>
      <c r="BD1052" s="82"/>
      <c r="BE1052" s="82"/>
      <c r="BF1052" s="82"/>
      <c r="BG1052" s="82"/>
      <c r="BH1052" s="82"/>
      <c r="BI1052" s="82"/>
      <c r="BJ1052" s="82"/>
    </row>
    <row r="1053">
      <c r="AI1053" s="82"/>
      <c r="AJ1053" s="82"/>
      <c r="AK1053" s="82"/>
      <c r="AL1053" s="82"/>
      <c r="AM1053" s="82"/>
      <c r="AN1053" s="82"/>
      <c r="AO1053" s="82"/>
      <c r="AP1053" s="82"/>
      <c r="AQ1053" s="82"/>
      <c r="AR1053" s="82"/>
      <c r="AS1053" s="82"/>
      <c r="AT1053" s="82"/>
      <c r="AU1053" s="82"/>
      <c r="AV1053" s="82"/>
      <c r="AW1053" s="82"/>
      <c r="AX1053" s="82"/>
      <c r="AY1053" s="82"/>
      <c r="AZ1053" s="82"/>
      <c r="BA1053" s="82"/>
      <c r="BB1053" s="82"/>
      <c r="BC1053" s="82"/>
      <c r="BD1053" s="82"/>
      <c r="BE1053" s="82"/>
      <c r="BF1053" s="82"/>
      <c r="BG1053" s="82"/>
      <c r="BH1053" s="82"/>
      <c r="BI1053" s="82"/>
      <c r="BJ1053" s="82"/>
    </row>
    <row r="1054">
      <c r="AI1054" s="82"/>
      <c r="AJ1054" s="82"/>
      <c r="AK1054" s="82"/>
      <c r="AL1054" s="82"/>
      <c r="AM1054" s="82"/>
      <c r="AN1054" s="82"/>
      <c r="AO1054" s="82"/>
      <c r="AP1054" s="82"/>
      <c r="AQ1054" s="82"/>
      <c r="AR1054" s="82"/>
      <c r="AS1054" s="82"/>
      <c r="AT1054" s="82"/>
      <c r="AU1054" s="82"/>
      <c r="AV1054" s="82"/>
      <c r="AW1054" s="82"/>
      <c r="AX1054" s="82"/>
      <c r="AY1054" s="82"/>
      <c r="AZ1054" s="82"/>
      <c r="BA1054" s="82"/>
      <c r="BB1054" s="82"/>
      <c r="BC1054" s="82"/>
      <c r="BD1054" s="82"/>
      <c r="BE1054" s="82"/>
      <c r="BF1054" s="82"/>
      <c r="BG1054" s="82"/>
      <c r="BH1054" s="82"/>
      <c r="BI1054" s="82"/>
      <c r="BJ1054" s="82"/>
    </row>
    <row r="1055">
      <c r="AI1055" s="82"/>
      <c r="AJ1055" s="82"/>
      <c r="AK1055" s="82"/>
      <c r="AL1055" s="82"/>
      <c r="AM1055" s="82"/>
      <c r="AN1055" s="82"/>
      <c r="AO1055" s="82"/>
      <c r="AP1055" s="82"/>
      <c r="AQ1055" s="82"/>
      <c r="AR1055" s="82"/>
      <c r="AS1055" s="82"/>
      <c r="AT1055" s="82"/>
      <c r="AU1055" s="82"/>
      <c r="AV1055" s="82"/>
      <c r="AW1055" s="82"/>
      <c r="AX1055" s="82"/>
      <c r="AY1055" s="82"/>
      <c r="AZ1055" s="82"/>
      <c r="BA1055" s="82"/>
      <c r="BB1055" s="82"/>
      <c r="BC1055" s="82"/>
      <c r="BD1055" s="82"/>
      <c r="BE1055" s="82"/>
      <c r="BF1055" s="82"/>
      <c r="BG1055" s="82"/>
      <c r="BH1055" s="82"/>
      <c r="BI1055" s="82"/>
      <c r="BJ1055" s="82"/>
    </row>
    <row r="1056">
      <c r="AI1056" s="82"/>
      <c r="AJ1056" s="82"/>
      <c r="AK1056" s="82"/>
      <c r="AL1056" s="82"/>
      <c r="AM1056" s="82"/>
      <c r="AN1056" s="82"/>
      <c r="AO1056" s="82"/>
      <c r="AP1056" s="82"/>
      <c r="AQ1056" s="82"/>
      <c r="AR1056" s="82"/>
      <c r="AS1056" s="82"/>
      <c r="AT1056" s="82"/>
      <c r="AU1056" s="82"/>
      <c r="AV1056" s="82"/>
      <c r="AW1056" s="82"/>
      <c r="AX1056" s="82"/>
      <c r="AY1056" s="82"/>
      <c r="AZ1056" s="82"/>
      <c r="BA1056" s="82"/>
      <c r="BB1056" s="82"/>
      <c r="BC1056" s="82"/>
      <c r="BD1056" s="82"/>
      <c r="BE1056" s="82"/>
      <c r="BF1056" s="82"/>
      <c r="BG1056" s="82"/>
      <c r="BH1056" s="82"/>
      <c r="BI1056" s="82"/>
      <c r="BJ1056" s="82"/>
    </row>
    <row r="1057">
      <c r="AI1057" s="82"/>
      <c r="AJ1057" s="82"/>
      <c r="AK1057" s="82"/>
      <c r="AL1057" s="82"/>
      <c r="AM1057" s="82"/>
      <c r="AN1057" s="82"/>
      <c r="AO1057" s="82"/>
      <c r="AP1057" s="82"/>
      <c r="AQ1057" s="82"/>
      <c r="AR1057" s="82"/>
      <c r="AS1057" s="82"/>
      <c r="AT1057" s="82"/>
      <c r="AU1057" s="82"/>
      <c r="AV1057" s="82"/>
      <c r="AW1057" s="82"/>
      <c r="AX1057" s="82"/>
      <c r="AY1057" s="82"/>
      <c r="AZ1057" s="82"/>
      <c r="BA1057" s="82"/>
      <c r="BB1057" s="82"/>
      <c r="BC1057" s="82"/>
      <c r="BD1057" s="82"/>
      <c r="BE1057" s="82"/>
      <c r="BF1057" s="82"/>
      <c r="BG1057" s="82"/>
      <c r="BH1057" s="82"/>
      <c r="BI1057" s="82"/>
      <c r="BJ1057" s="82"/>
    </row>
    <row r="1058">
      <c r="AI1058" s="82"/>
      <c r="AJ1058" s="82"/>
      <c r="AK1058" s="82"/>
      <c r="AL1058" s="82"/>
      <c r="AM1058" s="82"/>
      <c r="AN1058" s="82"/>
      <c r="AO1058" s="82"/>
      <c r="AP1058" s="82"/>
      <c r="AQ1058" s="82"/>
      <c r="AR1058" s="82"/>
      <c r="AS1058" s="82"/>
      <c r="AT1058" s="82"/>
      <c r="AU1058" s="82"/>
      <c r="AV1058" s="82"/>
      <c r="AW1058" s="82"/>
      <c r="AX1058" s="82"/>
      <c r="AY1058" s="82"/>
      <c r="AZ1058" s="82"/>
      <c r="BA1058" s="82"/>
      <c r="BB1058" s="82"/>
      <c r="BC1058" s="82"/>
      <c r="BD1058" s="82"/>
      <c r="BE1058" s="82"/>
      <c r="BF1058" s="82"/>
      <c r="BG1058" s="82"/>
      <c r="BH1058" s="82"/>
      <c r="BI1058" s="82"/>
      <c r="BJ1058" s="82"/>
    </row>
    <row r="1059">
      <c r="AI1059" s="82"/>
      <c r="AJ1059" s="82"/>
      <c r="AK1059" s="82"/>
      <c r="AL1059" s="82"/>
      <c r="AM1059" s="82"/>
      <c r="AN1059" s="82"/>
      <c r="AO1059" s="82"/>
      <c r="AP1059" s="82"/>
      <c r="AQ1059" s="82"/>
      <c r="AR1059" s="82"/>
      <c r="AS1059" s="82"/>
      <c r="AT1059" s="82"/>
      <c r="AU1059" s="82"/>
      <c r="AV1059" s="82"/>
      <c r="AW1059" s="82"/>
      <c r="AX1059" s="82"/>
      <c r="AY1059" s="82"/>
      <c r="AZ1059" s="82"/>
      <c r="BA1059" s="82"/>
      <c r="BB1059" s="82"/>
      <c r="BC1059" s="82"/>
      <c r="BD1059" s="82"/>
      <c r="BE1059" s="82"/>
      <c r="BF1059" s="82"/>
      <c r="BG1059" s="82"/>
      <c r="BH1059" s="82"/>
      <c r="BI1059" s="82"/>
      <c r="BJ1059" s="82"/>
    </row>
    <row r="1060">
      <c r="AI1060" s="82"/>
      <c r="AJ1060" s="82"/>
      <c r="AK1060" s="82"/>
      <c r="AL1060" s="82"/>
      <c r="AM1060" s="82"/>
      <c r="AN1060" s="82"/>
      <c r="AO1060" s="82"/>
      <c r="AP1060" s="82"/>
      <c r="AQ1060" s="82"/>
      <c r="AR1060" s="82"/>
      <c r="AS1060" s="82"/>
      <c r="AT1060" s="82"/>
      <c r="AU1060" s="82"/>
      <c r="AV1060" s="82"/>
      <c r="AW1060" s="82"/>
      <c r="AX1060" s="82"/>
      <c r="AY1060" s="82"/>
      <c r="AZ1060" s="82"/>
      <c r="BA1060" s="82"/>
      <c r="BB1060" s="82"/>
      <c r="BC1060" s="82"/>
      <c r="BD1060" s="82"/>
      <c r="BE1060" s="82"/>
      <c r="BF1060" s="82"/>
      <c r="BG1060" s="82"/>
      <c r="BH1060" s="82"/>
      <c r="BI1060" s="82"/>
      <c r="BJ1060" s="82"/>
    </row>
    <row r="1061">
      <c r="AI1061" s="82"/>
      <c r="AJ1061" s="82"/>
      <c r="AK1061" s="82"/>
      <c r="AL1061" s="82"/>
      <c r="AM1061" s="82"/>
      <c r="AN1061" s="82"/>
      <c r="AO1061" s="82"/>
      <c r="AP1061" s="82"/>
      <c r="AQ1061" s="82"/>
      <c r="AR1061" s="82"/>
      <c r="AS1061" s="82"/>
      <c r="AT1061" s="82"/>
      <c r="AU1061" s="82"/>
      <c r="AV1061" s="82"/>
      <c r="AW1061" s="82"/>
      <c r="AX1061" s="82"/>
      <c r="AY1061" s="82"/>
      <c r="AZ1061" s="82"/>
      <c r="BA1061" s="82"/>
      <c r="BB1061" s="82"/>
      <c r="BC1061" s="82"/>
      <c r="BD1061" s="82"/>
      <c r="BE1061" s="82"/>
      <c r="BF1061" s="82"/>
      <c r="BG1061" s="82"/>
      <c r="BH1061" s="82"/>
      <c r="BI1061" s="82"/>
      <c r="BJ1061" s="82"/>
    </row>
    <row r="1062">
      <c r="AI1062" s="82"/>
      <c r="AJ1062" s="82"/>
      <c r="AK1062" s="82"/>
      <c r="AL1062" s="82"/>
      <c r="AM1062" s="82"/>
      <c r="AN1062" s="82"/>
      <c r="AO1062" s="82"/>
      <c r="AP1062" s="82"/>
      <c r="AQ1062" s="82"/>
      <c r="AR1062" s="82"/>
      <c r="AS1062" s="82"/>
      <c r="AT1062" s="82"/>
      <c r="AU1062" s="82"/>
      <c r="AV1062" s="82"/>
      <c r="AW1062" s="82"/>
      <c r="AX1062" s="82"/>
      <c r="AY1062" s="82"/>
      <c r="AZ1062" s="82"/>
      <c r="BA1062" s="82"/>
      <c r="BB1062" s="82"/>
      <c r="BC1062" s="82"/>
      <c r="BD1062" s="82"/>
      <c r="BE1062" s="82"/>
      <c r="BF1062" s="82"/>
      <c r="BG1062" s="82"/>
      <c r="BH1062" s="82"/>
      <c r="BI1062" s="82"/>
      <c r="BJ1062" s="82"/>
    </row>
    <row r="1063">
      <c r="AI1063" s="82"/>
      <c r="AJ1063" s="82"/>
      <c r="AK1063" s="82"/>
      <c r="AL1063" s="82"/>
      <c r="AM1063" s="82"/>
      <c r="AN1063" s="82"/>
      <c r="AO1063" s="82"/>
      <c r="AP1063" s="82"/>
      <c r="AQ1063" s="82"/>
      <c r="AR1063" s="82"/>
      <c r="AS1063" s="82"/>
      <c r="AT1063" s="82"/>
      <c r="AU1063" s="82"/>
      <c r="AV1063" s="82"/>
      <c r="AW1063" s="82"/>
      <c r="AX1063" s="82"/>
      <c r="AY1063" s="82"/>
      <c r="AZ1063" s="82"/>
      <c r="BA1063" s="82"/>
      <c r="BB1063" s="82"/>
      <c r="BC1063" s="82"/>
      <c r="BD1063" s="82"/>
      <c r="BE1063" s="82"/>
      <c r="BF1063" s="82"/>
      <c r="BG1063" s="82"/>
      <c r="BH1063" s="82"/>
      <c r="BI1063" s="82"/>
      <c r="BJ1063" s="82"/>
    </row>
    <row r="1064">
      <c r="AI1064" s="82"/>
      <c r="AJ1064" s="82"/>
      <c r="AK1064" s="82"/>
      <c r="AL1064" s="82"/>
      <c r="AM1064" s="82"/>
      <c r="AN1064" s="82"/>
      <c r="AO1064" s="82"/>
      <c r="AP1064" s="82"/>
      <c r="AQ1064" s="82"/>
      <c r="AR1064" s="82"/>
      <c r="AS1064" s="82"/>
      <c r="AT1064" s="82"/>
      <c r="AU1064" s="82"/>
      <c r="AV1064" s="82"/>
      <c r="AW1064" s="82"/>
      <c r="AX1064" s="82"/>
      <c r="AY1064" s="82"/>
      <c r="AZ1064" s="82"/>
      <c r="BA1064" s="82"/>
      <c r="BB1064" s="82"/>
      <c r="BC1064" s="82"/>
      <c r="BD1064" s="82"/>
      <c r="BE1064" s="82"/>
      <c r="BF1064" s="82"/>
      <c r="BG1064" s="82"/>
      <c r="BH1064" s="82"/>
      <c r="BI1064" s="82"/>
      <c r="BJ1064" s="82"/>
    </row>
    <row r="1065">
      <c r="AI1065" s="82"/>
      <c r="AJ1065" s="82"/>
      <c r="AK1065" s="82"/>
      <c r="AL1065" s="82"/>
      <c r="AM1065" s="82"/>
      <c r="AN1065" s="82"/>
      <c r="AO1065" s="82"/>
      <c r="AP1065" s="82"/>
      <c r="AQ1065" s="82"/>
      <c r="AR1065" s="82"/>
      <c r="AS1065" s="82"/>
      <c r="AT1065" s="82"/>
      <c r="AU1065" s="82"/>
      <c r="AV1065" s="82"/>
      <c r="AW1065" s="82"/>
      <c r="AX1065" s="82"/>
      <c r="AY1065" s="82"/>
      <c r="AZ1065" s="82"/>
      <c r="BA1065" s="82"/>
      <c r="BB1065" s="82"/>
      <c r="BC1065" s="82"/>
      <c r="BD1065" s="82"/>
      <c r="BE1065" s="82"/>
      <c r="BF1065" s="82"/>
      <c r="BG1065" s="82"/>
      <c r="BH1065" s="82"/>
      <c r="BI1065" s="82"/>
      <c r="BJ1065" s="82"/>
    </row>
    <row r="1066">
      <c r="AI1066" s="82"/>
      <c r="AJ1066" s="82"/>
      <c r="AK1066" s="82"/>
      <c r="AL1066" s="82"/>
      <c r="AM1066" s="82"/>
      <c r="AN1066" s="82"/>
      <c r="AO1066" s="82"/>
      <c r="AP1066" s="82"/>
      <c r="AQ1066" s="82"/>
      <c r="AR1066" s="82"/>
      <c r="AS1066" s="82"/>
      <c r="AT1066" s="82"/>
      <c r="AU1066" s="82"/>
      <c r="AV1066" s="82"/>
      <c r="AW1066" s="82"/>
      <c r="AX1066" s="82"/>
      <c r="AY1066" s="82"/>
      <c r="AZ1066" s="82"/>
      <c r="BA1066" s="82"/>
      <c r="BB1066" s="82"/>
      <c r="BC1066" s="82"/>
      <c r="BD1066" s="82"/>
      <c r="BE1066" s="82"/>
      <c r="BF1066" s="82"/>
      <c r="BG1066" s="82"/>
      <c r="BH1066" s="82"/>
      <c r="BI1066" s="82"/>
      <c r="BJ1066" s="82"/>
    </row>
    <row r="1067">
      <c r="AI1067" s="82"/>
      <c r="AJ1067" s="82"/>
      <c r="AK1067" s="82"/>
      <c r="AL1067" s="82"/>
      <c r="AM1067" s="82"/>
      <c r="AN1067" s="82"/>
      <c r="AO1067" s="82"/>
      <c r="AP1067" s="82"/>
      <c r="AQ1067" s="82"/>
      <c r="AR1067" s="82"/>
      <c r="AS1067" s="82"/>
      <c r="AT1067" s="82"/>
      <c r="AU1067" s="82"/>
      <c r="AV1067" s="82"/>
      <c r="AW1067" s="82"/>
      <c r="AX1067" s="82"/>
      <c r="AY1067" s="82"/>
      <c r="AZ1067" s="82"/>
      <c r="BA1067" s="82"/>
      <c r="BB1067" s="82"/>
      <c r="BC1067" s="82"/>
      <c r="BD1067" s="82"/>
      <c r="BE1067" s="82"/>
      <c r="BF1067" s="82"/>
      <c r="BG1067" s="82"/>
      <c r="BH1067" s="82"/>
      <c r="BI1067" s="82"/>
      <c r="BJ1067" s="82"/>
    </row>
    <row r="1068">
      <c r="AI1068" s="82"/>
      <c r="AJ1068" s="82"/>
      <c r="AK1068" s="82"/>
      <c r="AL1068" s="82"/>
      <c r="AM1068" s="82"/>
      <c r="AN1068" s="82"/>
      <c r="AO1068" s="82"/>
      <c r="AP1068" s="82"/>
      <c r="AQ1068" s="82"/>
      <c r="AR1068" s="82"/>
      <c r="AS1068" s="82"/>
      <c r="AT1068" s="82"/>
      <c r="AU1068" s="82"/>
      <c r="AV1068" s="82"/>
      <c r="AW1068" s="82"/>
      <c r="AX1068" s="82"/>
      <c r="AY1068" s="82"/>
      <c r="AZ1068" s="82"/>
      <c r="BA1068" s="82"/>
      <c r="BB1068" s="82"/>
      <c r="BC1068" s="82"/>
      <c r="BD1068" s="82"/>
      <c r="BE1068" s="82"/>
      <c r="BF1068" s="82"/>
      <c r="BG1068" s="82"/>
      <c r="BH1068" s="82"/>
      <c r="BI1068" s="82"/>
      <c r="BJ1068" s="82"/>
    </row>
    <row r="1069">
      <c r="AI1069" s="82"/>
      <c r="AJ1069" s="82"/>
      <c r="AK1069" s="82"/>
      <c r="AL1069" s="82"/>
      <c r="AM1069" s="82"/>
      <c r="AN1069" s="82"/>
      <c r="AO1069" s="82"/>
      <c r="AP1069" s="82"/>
      <c r="AQ1069" s="82"/>
      <c r="AR1069" s="82"/>
      <c r="AS1069" s="82"/>
      <c r="AT1069" s="82"/>
      <c r="AU1069" s="82"/>
      <c r="AV1069" s="82"/>
      <c r="AW1069" s="82"/>
      <c r="AX1069" s="82"/>
      <c r="AY1069" s="82"/>
      <c r="AZ1069" s="82"/>
      <c r="BA1069" s="82"/>
      <c r="BB1069" s="82"/>
      <c r="BC1069" s="82"/>
      <c r="BD1069" s="82"/>
      <c r="BE1069" s="82"/>
      <c r="BF1069" s="82"/>
      <c r="BG1069" s="82"/>
      <c r="BH1069" s="82"/>
      <c r="BI1069" s="82"/>
      <c r="BJ1069" s="82"/>
    </row>
    <row r="1070">
      <c r="AI1070" s="82"/>
      <c r="AJ1070" s="82"/>
      <c r="AK1070" s="82"/>
      <c r="AL1070" s="82"/>
      <c r="AM1070" s="82"/>
      <c r="AN1070" s="82"/>
      <c r="AO1070" s="82"/>
      <c r="AP1070" s="82"/>
      <c r="AQ1070" s="82"/>
      <c r="AR1070" s="82"/>
      <c r="AS1070" s="82"/>
      <c r="AT1070" s="82"/>
      <c r="AU1070" s="82"/>
      <c r="AV1070" s="82"/>
      <c r="AW1070" s="82"/>
      <c r="AX1070" s="82"/>
      <c r="AY1070" s="82"/>
      <c r="AZ1070" s="82"/>
      <c r="BA1070" s="82"/>
      <c r="BB1070" s="82"/>
      <c r="BC1070" s="82"/>
      <c r="BD1070" s="82"/>
      <c r="BE1070" s="82"/>
      <c r="BF1070" s="82"/>
      <c r="BG1070" s="82"/>
      <c r="BH1070" s="82"/>
      <c r="BI1070" s="82"/>
      <c r="BJ1070" s="82"/>
    </row>
    <row r="1071">
      <c r="AI1071" s="82"/>
      <c r="AJ1071" s="82"/>
      <c r="AK1071" s="82"/>
      <c r="AL1071" s="82"/>
      <c r="AM1071" s="82"/>
      <c r="AN1071" s="82"/>
      <c r="AO1071" s="82"/>
      <c r="AP1071" s="82"/>
      <c r="AQ1071" s="82"/>
      <c r="AR1071" s="82"/>
      <c r="AS1071" s="82"/>
      <c r="AT1071" s="82"/>
      <c r="AU1071" s="82"/>
      <c r="AV1071" s="82"/>
      <c r="AW1071" s="82"/>
      <c r="AX1071" s="82"/>
      <c r="AY1071" s="82"/>
      <c r="AZ1071" s="82"/>
      <c r="BA1071" s="82"/>
      <c r="BB1071" s="82"/>
      <c r="BC1071" s="82"/>
      <c r="BD1071" s="82"/>
      <c r="BE1071" s="82"/>
      <c r="BF1071" s="82"/>
      <c r="BG1071" s="82"/>
      <c r="BH1071" s="82"/>
      <c r="BI1071" s="82"/>
      <c r="BJ1071" s="82"/>
    </row>
    <row r="1072">
      <c r="AI1072" s="82"/>
      <c r="AJ1072" s="82"/>
      <c r="AK1072" s="82"/>
      <c r="AL1072" s="82"/>
      <c r="AM1072" s="82"/>
      <c r="AN1072" s="82"/>
      <c r="AO1072" s="82"/>
      <c r="AP1072" s="82"/>
      <c r="AQ1072" s="82"/>
      <c r="AR1072" s="82"/>
      <c r="AS1072" s="82"/>
      <c r="AT1072" s="82"/>
      <c r="AU1072" s="82"/>
      <c r="AV1072" s="82"/>
      <c r="AW1072" s="82"/>
      <c r="AX1072" s="82"/>
      <c r="AY1072" s="82"/>
      <c r="AZ1072" s="82"/>
      <c r="BA1072" s="82"/>
      <c r="BB1072" s="82"/>
      <c r="BC1072" s="82"/>
      <c r="BD1072" s="82"/>
      <c r="BE1072" s="82"/>
      <c r="BF1072" s="82"/>
      <c r="BG1072" s="82"/>
      <c r="BH1072" s="82"/>
      <c r="BI1072" s="82"/>
      <c r="BJ1072" s="82"/>
    </row>
    <row r="1073">
      <c r="AI1073" s="82"/>
      <c r="AJ1073" s="82"/>
      <c r="AK1073" s="82"/>
      <c r="AL1073" s="82"/>
      <c r="AM1073" s="82"/>
      <c r="AN1073" s="82"/>
      <c r="AO1073" s="82"/>
      <c r="AP1073" s="82"/>
      <c r="AQ1073" s="82"/>
      <c r="AR1073" s="82"/>
      <c r="AS1073" s="82"/>
      <c r="AT1073" s="82"/>
      <c r="AU1073" s="82"/>
      <c r="AV1073" s="82"/>
      <c r="AW1073" s="82"/>
      <c r="AX1073" s="82"/>
      <c r="AY1073" s="82"/>
      <c r="AZ1073" s="82"/>
      <c r="BA1073" s="82"/>
      <c r="BB1073" s="82"/>
      <c r="BC1073" s="82"/>
      <c r="BD1073" s="82"/>
      <c r="BE1073" s="82"/>
      <c r="BF1073" s="82"/>
      <c r="BG1073" s="82"/>
      <c r="BH1073" s="82"/>
      <c r="BI1073" s="82"/>
      <c r="BJ1073" s="82"/>
    </row>
    <row r="1074">
      <c r="AI1074" s="82"/>
      <c r="AJ1074" s="82"/>
      <c r="AK1074" s="82"/>
      <c r="AL1074" s="82"/>
      <c r="AM1074" s="82"/>
      <c r="AN1074" s="82"/>
      <c r="AO1074" s="82"/>
      <c r="AP1074" s="82"/>
      <c r="AQ1074" s="82"/>
      <c r="AR1074" s="82"/>
      <c r="AS1074" s="82"/>
      <c r="AT1074" s="82"/>
      <c r="AU1074" s="82"/>
      <c r="AV1074" s="82"/>
      <c r="AW1074" s="82"/>
      <c r="AX1074" s="82"/>
      <c r="AY1074" s="82"/>
      <c r="AZ1074" s="82"/>
      <c r="BA1074" s="82"/>
      <c r="BB1074" s="82"/>
      <c r="BC1074" s="82"/>
      <c r="BD1074" s="82"/>
      <c r="BE1074" s="82"/>
      <c r="BF1074" s="82"/>
      <c r="BG1074" s="82"/>
      <c r="BH1074" s="82"/>
      <c r="BI1074" s="82"/>
      <c r="BJ1074" s="82"/>
    </row>
    <row r="1075">
      <c r="AI1075" s="82"/>
      <c r="AJ1075" s="82"/>
      <c r="AK1075" s="82"/>
      <c r="AL1075" s="82"/>
      <c r="AM1075" s="82"/>
      <c r="AN1075" s="82"/>
      <c r="AO1075" s="82"/>
      <c r="AP1075" s="82"/>
      <c r="AQ1075" s="82"/>
      <c r="AR1075" s="82"/>
      <c r="AS1075" s="82"/>
      <c r="AT1075" s="82"/>
      <c r="AU1075" s="82"/>
      <c r="AV1075" s="82"/>
      <c r="AW1075" s="82"/>
      <c r="AX1075" s="82"/>
      <c r="AY1075" s="82"/>
      <c r="AZ1075" s="82"/>
      <c r="BA1075" s="82"/>
      <c r="BB1075" s="82"/>
      <c r="BC1075" s="82"/>
      <c r="BD1075" s="82"/>
      <c r="BE1075" s="82"/>
      <c r="BF1075" s="82"/>
      <c r="BG1075" s="82"/>
      <c r="BH1075" s="82"/>
      <c r="BI1075" s="82"/>
      <c r="BJ1075" s="82"/>
    </row>
    <row r="1076">
      <c r="AI1076" s="82"/>
      <c r="AJ1076" s="82"/>
      <c r="AK1076" s="82"/>
      <c r="AL1076" s="82"/>
      <c r="AM1076" s="82"/>
      <c r="AN1076" s="82"/>
      <c r="AO1076" s="82"/>
      <c r="AP1076" s="82"/>
      <c r="AQ1076" s="82"/>
      <c r="AR1076" s="82"/>
      <c r="AS1076" s="82"/>
      <c r="AT1076" s="82"/>
      <c r="AU1076" s="82"/>
      <c r="AV1076" s="82"/>
      <c r="AW1076" s="82"/>
      <c r="AX1076" s="82"/>
      <c r="AY1076" s="82"/>
      <c r="AZ1076" s="82"/>
      <c r="BA1076" s="82"/>
      <c r="BB1076" s="82"/>
      <c r="BC1076" s="82"/>
      <c r="BD1076" s="82"/>
      <c r="BE1076" s="82"/>
      <c r="BF1076" s="82"/>
      <c r="BG1076" s="82"/>
      <c r="BH1076" s="82"/>
      <c r="BI1076" s="82"/>
      <c r="BJ1076" s="82"/>
    </row>
    <row r="1077">
      <c r="AI1077" s="82"/>
      <c r="AJ1077" s="82"/>
      <c r="AK1077" s="82"/>
      <c r="AL1077" s="82"/>
      <c r="AM1077" s="82"/>
      <c r="AN1077" s="82"/>
      <c r="AO1077" s="82"/>
      <c r="AP1077" s="82"/>
      <c r="AQ1077" s="82"/>
      <c r="AR1077" s="82"/>
      <c r="AS1077" s="82"/>
      <c r="AT1077" s="82"/>
      <c r="AU1077" s="82"/>
      <c r="AV1077" s="82"/>
      <c r="AW1077" s="82"/>
      <c r="AX1077" s="82"/>
      <c r="AY1077" s="82"/>
      <c r="AZ1077" s="82"/>
      <c r="BA1077" s="82"/>
      <c r="BB1077" s="82"/>
      <c r="BC1077" s="82"/>
      <c r="BD1077" s="82"/>
      <c r="BE1077" s="82"/>
      <c r="BF1077" s="82"/>
      <c r="BG1077" s="82"/>
      <c r="BH1077" s="82"/>
      <c r="BI1077" s="82"/>
      <c r="BJ1077" s="82"/>
    </row>
    <row r="1078">
      <c r="AI1078" s="82"/>
      <c r="AJ1078" s="82"/>
      <c r="AK1078" s="82"/>
      <c r="AL1078" s="82"/>
      <c r="AM1078" s="82"/>
      <c r="AN1078" s="82"/>
      <c r="AO1078" s="82"/>
      <c r="AP1078" s="82"/>
      <c r="AQ1078" s="82"/>
      <c r="AR1078" s="82"/>
      <c r="AS1078" s="82"/>
      <c r="AT1078" s="82"/>
      <c r="AU1078" s="82"/>
      <c r="AV1078" s="82"/>
      <c r="AW1078" s="82"/>
      <c r="AX1078" s="82"/>
      <c r="AY1078" s="82"/>
      <c r="AZ1078" s="82"/>
      <c r="BA1078" s="82"/>
      <c r="BB1078" s="82"/>
      <c r="BC1078" s="82"/>
      <c r="BD1078" s="82"/>
      <c r="BE1078" s="82"/>
      <c r="BF1078" s="82"/>
      <c r="BG1078" s="82"/>
      <c r="BH1078" s="82"/>
      <c r="BI1078" s="82"/>
      <c r="BJ1078" s="82"/>
    </row>
    <row r="1079">
      <c r="AI1079" s="82"/>
      <c r="AJ1079" s="82"/>
      <c r="AK1079" s="82"/>
      <c r="AL1079" s="82"/>
      <c r="AM1079" s="82"/>
      <c r="AN1079" s="82"/>
      <c r="AO1079" s="82"/>
      <c r="AP1079" s="82"/>
      <c r="AQ1079" s="82"/>
      <c r="AR1079" s="82"/>
      <c r="AS1079" s="82"/>
      <c r="AT1079" s="82"/>
      <c r="AU1079" s="82"/>
      <c r="AV1079" s="82"/>
      <c r="AW1079" s="82"/>
      <c r="AX1079" s="82"/>
      <c r="AY1079" s="82"/>
      <c r="AZ1079" s="82"/>
      <c r="BA1079" s="82"/>
      <c r="BB1079" s="82"/>
      <c r="BC1079" s="82"/>
      <c r="BD1079" s="82"/>
      <c r="BE1079" s="82"/>
      <c r="BF1079" s="82"/>
      <c r="BG1079" s="82"/>
      <c r="BH1079" s="82"/>
      <c r="BI1079" s="82"/>
      <c r="BJ1079" s="82"/>
    </row>
    <row r="1080">
      <c r="AI1080" s="82"/>
      <c r="AJ1080" s="82"/>
      <c r="AK1080" s="82"/>
      <c r="AL1080" s="82"/>
      <c r="AM1080" s="82"/>
      <c r="AN1080" s="82"/>
      <c r="AO1080" s="82"/>
      <c r="AP1080" s="82"/>
      <c r="AQ1080" s="82"/>
      <c r="AR1080" s="82"/>
      <c r="AS1080" s="82"/>
      <c r="AT1080" s="82"/>
      <c r="AU1080" s="82"/>
      <c r="AV1080" s="82"/>
      <c r="AW1080" s="82"/>
      <c r="AX1080" s="82"/>
      <c r="AY1080" s="82"/>
      <c r="AZ1080" s="82"/>
      <c r="BA1080" s="82"/>
      <c r="BB1080" s="82"/>
      <c r="BC1080" s="82"/>
      <c r="BD1080" s="82"/>
      <c r="BE1080" s="82"/>
      <c r="BF1080" s="82"/>
      <c r="BG1080" s="82"/>
      <c r="BH1080" s="82"/>
      <c r="BI1080" s="82"/>
      <c r="BJ1080" s="82"/>
    </row>
    <row r="1081">
      <c r="AI1081" s="82"/>
      <c r="AJ1081" s="82"/>
      <c r="AK1081" s="82"/>
      <c r="AL1081" s="82"/>
      <c r="AM1081" s="82"/>
      <c r="AN1081" s="82"/>
      <c r="AO1081" s="82"/>
      <c r="AP1081" s="82"/>
      <c r="AQ1081" s="82"/>
      <c r="AR1081" s="82"/>
      <c r="AS1081" s="82"/>
      <c r="AT1081" s="82"/>
      <c r="AU1081" s="82"/>
      <c r="AV1081" s="82"/>
      <c r="AW1081" s="82"/>
      <c r="AX1081" s="82"/>
      <c r="AY1081" s="82"/>
      <c r="AZ1081" s="82"/>
      <c r="BA1081" s="82"/>
      <c r="BB1081" s="82"/>
      <c r="BC1081" s="82"/>
      <c r="BD1081" s="82"/>
      <c r="BE1081" s="82"/>
      <c r="BF1081" s="82"/>
      <c r="BG1081" s="82"/>
      <c r="BH1081" s="82"/>
      <c r="BI1081" s="82"/>
      <c r="BJ1081" s="82"/>
    </row>
    <row r="1082">
      <c r="AI1082" s="82"/>
      <c r="AJ1082" s="82"/>
      <c r="AK1082" s="82"/>
      <c r="AL1082" s="82"/>
      <c r="AM1082" s="82"/>
      <c r="AN1082" s="82"/>
      <c r="AO1082" s="82"/>
      <c r="AP1082" s="82"/>
      <c r="AQ1082" s="82"/>
      <c r="AR1082" s="82"/>
      <c r="AS1082" s="82"/>
      <c r="AT1082" s="82"/>
      <c r="AU1082" s="82"/>
      <c r="AV1082" s="82"/>
      <c r="AW1082" s="82"/>
      <c r="AX1082" s="82"/>
      <c r="AY1082" s="82"/>
      <c r="AZ1082" s="82"/>
      <c r="BA1082" s="82"/>
      <c r="BB1082" s="82"/>
      <c r="BC1082" s="82"/>
      <c r="BD1082" s="82"/>
      <c r="BE1082" s="82"/>
      <c r="BF1082" s="82"/>
      <c r="BG1082" s="82"/>
      <c r="BH1082" s="82"/>
      <c r="BI1082" s="82"/>
      <c r="BJ1082" s="82"/>
    </row>
    <row r="1083">
      <c r="AI1083" s="82"/>
      <c r="AJ1083" s="82"/>
      <c r="AK1083" s="82"/>
      <c r="AL1083" s="82"/>
      <c r="AM1083" s="82"/>
      <c r="AN1083" s="82"/>
      <c r="AO1083" s="82"/>
      <c r="AP1083" s="82"/>
      <c r="AQ1083" s="82"/>
      <c r="AR1083" s="82"/>
      <c r="AS1083" s="82"/>
      <c r="AT1083" s="82"/>
      <c r="AU1083" s="82"/>
      <c r="AV1083" s="82"/>
      <c r="AW1083" s="82"/>
      <c r="AX1083" s="82"/>
      <c r="AY1083" s="82"/>
      <c r="AZ1083" s="82"/>
      <c r="BA1083" s="82"/>
      <c r="BB1083" s="82"/>
      <c r="BC1083" s="82"/>
      <c r="BD1083" s="82"/>
      <c r="BE1083" s="82"/>
      <c r="BF1083" s="82"/>
      <c r="BG1083" s="82"/>
      <c r="BH1083" s="82"/>
      <c r="BI1083" s="82"/>
      <c r="BJ1083" s="82"/>
    </row>
    <row r="1084">
      <c r="AI1084" s="82"/>
      <c r="AJ1084" s="82"/>
      <c r="AK1084" s="82"/>
      <c r="AL1084" s="82"/>
      <c r="AM1084" s="82"/>
      <c r="AN1084" s="82"/>
      <c r="AO1084" s="82"/>
      <c r="AP1084" s="82"/>
      <c r="AQ1084" s="82"/>
      <c r="AR1084" s="82"/>
      <c r="AS1084" s="82"/>
      <c r="AT1084" s="82"/>
      <c r="AU1084" s="82"/>
      <c r="AV1084" s="82"/>
      <c r="AW1084" s="82"/>
      <c r="AX1084" s="82"/>
      <c r="AY1084" s="82"/>
      <c r="AZ1084" s="82"/>
      <c r="BA1084" s="82"/>
      <c r="BB1084" s="82"/>
      <c r="BC1084" s="82"/>
      <c r="BD1084" s="82"/>
      <c r="BE1084" s="82"/>
      <c r="BF1084" s="82"/>
      <c r="BG1084" s="82"/>
      <c r="BH1084" s="82"/>
      <c r="BI1084" s="82"/>
      <c r="BJ1084" s="82"/>
    </row>
    <row r="1085">
      <c r="AI1085" s="82"/>
      <c r="AJ1085" s="82"/>
      <c r="AK1085" s="82"/>
      <c r="AL1085" s="82"/>
      <c r="AM1085" s="82"/>
      <c r="AN1085" s="82"/>
      <c r="AO1085" s="82"/>
      <c r="AP1085" s="82"/>
      <c r="AQ1085" s="82"/>
      <c r="AR1085" s="82"/>
      <c r="AS1085" s="82"/>
      <c r="AT1085" s="82"/>
      <c r="AU1085" s="82"/>
      <c r="AV1085" s="82"/>
      <c r="AW1085" s="82"/>
      <c r="AX1085" s="82"/>
      <c r="AY1085" s="82"/>
      <c r="AZ1085" s="82"/>
      <c r="BA1085" s="82"/>
      <c r="BB1085" s="82"/>
      <c r="BC1085" s="82"/>
      <c r="BD1085" s="82"/>
      <c r="BE1085" s="82"/>
      <c r="BF1085" s="82"/>
      <c r="BG1085" s="82"/>
      <c r="BH1085" s="82"/>
      <c r="BI1085" s="82"/>
      <c r="BJ1085" s="82"/>
    </row>
    <row r="1086">
      <c r="AI1086" s="82"/>
      <c r="AJ1086" s="82"/>
      <c r="AK1086" s="82"/>
      <c r="AL1086" s="82"/>
      <c r="AM1086" s="82"/>
      <c r="AN1086" s="82"/>
      <c r="AO1086" s="82"/>
      <c r="AP1086" s="82"/>
      <c r="AQ1086" s="82"/>
      <c r="AR1086" s="82"/>
      <c r="AS1086" s="82"/>
      <c r="AT1086" s="82"/>
      <c r="AU1086" s="82"/>
      <c r="AV1086" s="82"/>
      <c r="AW1086" s="82"/>
      <c r="AX1086" s="82"/>
      <c r="AY1086" s="82"/>
      <c r="AZ1086" s="82"/>
      <c r="BA1086" s="82"/>
      <c r="BB1086" s="82"/>
      <c r="BC1086" s="82"/>
      <c r="BD1086" s="82"/>
      <c r="BE1086" s="82"/>
      <c r="BF1086" s="82"/>
      <c r="BG1086" s="82"/>
      <c r="BH1086" s="82"/>
      <c r="BI1086" s="82"/>
      <c r="BJ1086" s="82"/>
    </row>
    <row r="1087">
      <c r="AI1087" s="82"/>
      <c r="AJ1087" s="82"/>
      <c r="AK1087" s="82"/>
      <c r="AL1087" s="82"/>
      <c r="AM1087" s="82"/>
      <c r="AN1087" s="82"/>
      <c r="AO1087" s="82"/>
      <c r="AP1087" s="82"/>
      <c r="AQ1087" s="82"/>
      <c r="AR1087" s="82"/>
      <c r="AS1087" s="82"/>
      <c r="AT1087" s="82"/>
      <c r="AU1087" s="82"/>
      <c r="AV1087" s="82"/>
      <c r="AW1087" s="82"/>
      <c r="AX1087" s="82"/>
      <c r="AY1087" s="82"/>
      <c r="AZ1087" s="82"/>
      <c r="BA1087" s="82"/>
      <c r="BB1087" s="82"/>
      <c r="BC1087" s="82"/>
      <c r="BD1087" s="82"/>
      <c r="BE1087" s="82"/>
      <c r="BF1087" s="82"/>
      <c r="BG1087" s="82"/>
      <c r="BH1087" s="82"/>
      <c r="BI1087" s="82"/>
      <c r="BJ1087" s="82"/>
    </row>
    <row r="1088">
      <c r="AI1088" s="82"/>
      <c r="AJ1088" s="82"/>
      <c r="AK1088" s="82"/>
      <c r="AL1088" s="82"/>
      <c r="AM1088" s="82"/>
      <c r="AN1088" s="82"/>
      <c r="AO1088" s="82"/>
      <c r="AP1088" s="82"/>
      <c r="AQ1088" s="82"/>
      <c r="AR1088" s="82"/>
      <c r="AS1088" s="82"/>
      <c r="AT1088" s="82"/>
      <c r="AU1088" s="82"/>
      <c r="AV1088" s="82"/>
      <c r="AW1088" s="82"/>
      <c r="AX1088" s="82"/>
      <c r="AY1088" s="82"/>
      <c r="AZ1088" s="82"/>
      <c r="BA1088" s="82"/>
      <c r="BB1088" s="82"/>
      <c r="BC1088" s="82"/>
      <c r="BD1088" s="82"/>
      <c r="BE1088" s="82"/>
      <c r="BF1088" s="82"/>
      <c r="BG1088" s="82"/>
      <c r="BH1088" s="82"/>
      <c r="BI1088" s="82"/>
      <c r="BJ1088" s="82"/>
    </row>
    <row r="1089">
      <c r="AI1089" s="82"/>
      <c r="AJ1089" s="82"/>
      <c r="AK1089" s="82"/>
      <c r="AL1089" s="82"/>
      <c r="AM1089" s="82"/>
      <c r="AN1089" s="82"/>
      <c r="AO1089" s="82"/>
      <c r="AP1089" s="82"/>
      <c r="AQ1089" s="82"/>
      <c r="AR1089" s="82"/>
      <c r="AS1089" s="82"/>
      <c r="AT1089" s="82"/>
      <c r="AU1089" s="82"/>
      <c r="AV1089" s="82"/>
      <c r="AW1089" s="82"/>
      <c r="AX1089" s="82"/>
      <c r="AY1089" s="82"/>
      <c r="AZ1089" s="82"/>
      <c r="BA1089" s="82"/>
      <c r="BB1089" s="82"/>
      <c r="BC1089" s="82"/>
      <c r="BD1089" s="82"/>
      <c r="BE1089" s="82"/>
      <c r="BF1089" s="82"/>
      <c r="BG1089" s="82"/>
      <c r="BH1089" s="82"/>
      <c r="BI1089" s="82"/>
      <c r="BJ1089" s="82"/>
    </row>
    <row r="1090">
      <c r="AI1090" s="82"/>
      <c r="AJ1090" s="82"/>
      <c r="AK1090" s="82"/>
      <c r="AL1090" s="82"/>
      <c r="AM1090" s="82"/>
      <c r="AN1090" s="82"/>
      <c r="AO1090" s="82"/>
      <c r="AP1090" s="82"/>
      <c r="AQ1090" s="82"/>
      <c r="AR1090" s="82"/>
      <c r="AS1090" s="82"/>
      <c r="AT1090" s="82"/>
      <c r="AU1090" s="82"/>
      <c r="AV1090" s="82"/>
      <c r="AW1090" s="82"/>
      <c r="AX1090" s="82"/>
      <c r="AY1090" s="82"/>
      <c r="AZ1090" s="82"/>
      <c r="BA1090" s="82"/>
      <c r="BB1090" s="82"/>
      <c r="BC1090" s="82"/>
      <c r="BD1090" s="82"/>
      <c r="BE1090" s="82"/>
      <c r="BF1090" s="82"/>
      <c r="BG1090" s="82"/>
      <c r="BH1090" s="82"/>
      <c r="BI1090" s="82"/>
      <c r="BJ1090" s="82"/>
    </row>
    <row r="1091">
      <c r="AI1091" s="82"/>
      <c r="AJ1091" s="82"/>
      <c r="AK1091" s="82"/>
      <c r="AL1091" s="82"/>
      <c r="AM1091" s="82"/>
      <c r="AN1091" s="82"/>
      <c r="AO1091" s="82"/>
      <c r="AP1091" s="82"/>
      <c r="AQ1091" s="82"/>
      <c r="AR1091" s="82"/>
      <c r="AS1091" s="82"/>
      <c r="AT1091" s="82"/>
      <c r="AU1091" s="82"/>
      <c r="AV1091" s="82"/>
      <c r="AW1091" s="82"/>
      <c r="AX1091" s="82"/>
      <c r="AY1091" s="82"/>
      <c r="AZ1091" s="82"/>
      <c r="BA1091" s="82"/>
      <c r="BB1091" s="82"/>
      <c r="BC1091" s="82"/>
      <c r="BD1091" s="82"/>
      <c r="BE1091" s="82"/>
      <c r="BF1091" s="82"/>
      <c r="BG1091" s="82"/>
      <c r="BH1091" s="82"/>
      <c r="BI1091" s="82"/>
      <c r="BJ1091" s="82"/>
    </row>
    <row r="1092">
      <c r="AI1092" s="82"/>
      <c r="AJ1092" s="82"/>
      <c r="AK1092" s="82"/>
      <c r="AL1092" s="82"/>
      <c r="AM1092" s="82"/>
      <c r="AN1092" s="82"/>
      <c r="AO1092" s="82"/>
      <c r="AP1092" s="82"/>
      <c r="AQ1092" s="82"/>
      <c r="AR1092" s="82"/>
      <c r="AS1092" s="82"/>
      <c r="AT1092" s="82"/>
      <c r="AU1092" s="82"/>
      <c r="AV1092" s="82"/>
      <c r="AW1092" s="82"/>
      <c r="AX1092" s="82"/>
      <c r="AY1092" s="82"/>
      <c r="AZ1092" s="82"/>
      <c r="BA1092" s="82"/>
      <c r="BB1092" s="82"/>
      <c r="BC1092" s="82"/>
      <c r="BD1092" s="82"/>
      <c r="BE1092" s="82"/>
      <c r="BF1092" s="82"/>
      <c r="BG1092" s="82"/>
      <c r="BH1092" s="82"/>
      <c r="BI1092" s="82"/>
      <c r="BJ1092" s="82"/>
    </row>
    <row r="1093">
      <c r="AI1093" s="82"/>
      <c r="AJ1093" s="82"/>
      <c r="AK1093" s="82"/>
      <c r="AL1093" s="82"/>
      <c r="AM1093" s="82"/>
      <c r="AN1093" s="82"/>
      <c r="AO1093" s="82"/>
      <c r="AP1093" s="82"/>
      <c r="AQ1093" s="82"/>
      <c r="AR1093" s="82"/>
      <c r="AS1093" s="82"/>
      <c r="AT1093" s="82"/>
      <c r="AU1093" s="82"/>
      <c r="AV1093" s="82"/>
      <c r="AW1093" s="82"/>
      <c r="AX1093" s="82"/>
      <c r="AY1093" s="82"/>
      <c r="AZ1093" s="82"/>
      <c r="BA1093" s="82"/>
      <c r="BB1093" s="82"/>
      <c r="BC1093" s="82"/>
      <c r="BD1093" s="82"/>
      <c r="BE1093" s="82"/>
      <c r="BF1093" s="82"/>
      <c r="BG1093" s="82"/>
      <c r="BH1093" s="82"/>
      <c r="BI1093" s="82"/>
      <c r="BJ1093" s="82"/>
    </row>
    <row r="1094">
      <c r="AI1094" s="82"/>
      <c r="AJ1094" s="82"/>
      <c r="AK1094" s="82"/>
      <c r="AL1094" s="82"/>
      <c r="AM1094" s="82"/>
      <c r="AN1094" s="82"/>
      <c r="AO1094" s="82"/>
      <c r="AP1094" s="82"/>
      <c r="AQ1094" s="82"/>
      <c r="AR1094" s="82"/>
      <c r="AS1094" s="82"/>
      <c r="AT1094" s="82"/>
      <c r="AU1094" s="82"/>
      <c r="AV1094" s="82"/>
      <c r="AW1094" s="82"/>
      <c r="AX1094" s="82"/>
      <c r="AY1094" s="82"/>
      <c r="AZ1094" s="82"/>
      <c r="BA1094" s="82"/>
      <c r="BB1094" s="82"/>
      <c r="BC1094" s="82"/>
      <c r="BD1094" s="82"/>
      <c r="BE1094" s="82"/>
      <c r="BF1094" s="82"/>
      <c r="BG1094" s="82"/>
      <c r="BH1094" s="82"/>
      <c r="BI1094" s="82"/>
      <c r="BJ1094" s="82"/>
    </row>
    <row r="1095">
      <c r="AI1095" s="82"/>
      <c r="AJ1095" s="82"/>
      <c r="AK1095" s="82"/>
      <c r="AL1095" s="82"/>
      <c r="AM1095" s="82"/>
      <c r="AN1095" s="82"/>
      <c r="AO1095" s="82"/>
      <c r="AP1095" s="82"/>
      <c r="AQ1095" s="82"/>
      <c r="AR1095" s="82"/>
      <c r="AS1095" s="82"/>
      <c r="AT1095" s="82"/>
      <c r="AU1095" s="82"/>
      <c r="AV1095" s="82"/>
      <c r="AW1095" s="82"/>
      <c r="AX1095" s="82"/>
      <c r="AY1095" s="82"/>
      <c r="AZ1095" s="82"/>
      <c r="BA1095" s="82"/>
      <c r="BB1095" s="82"/>
      <c r="BC1095" s="82"/>
      <c r="BD1095" s="82"/>
      <c r="BE1095" s="82"/>
      <c r="BF1095" s="82"/>
      <c r="BG1095" s="82"/>
      <c r="BH1095" s="82"/>
      <c r="BI1095" s="82"/>
      <c r="BJ1095" s="82"/>
    </row>
    <row r="1096">
      <c r="AI1096" s="82"/>
      <c r="AJ1096" s="82"/>
      <c r="AK1096" s="82"/>
      <c r="AL1096" s="82"/>
      <c r="AM1096" s="82"/>
      <c r="AN1096" s="82"/>
      <c r="AO1096" s="82"/>
      <c r="AP1096" s="82"/>
      <c r="AQ1096" s="82"/>
      <c r="AR1096" s="82"/>
      <c r="AS1096" s="82"/>
      <c r="AT1096" s="82"/>
      <c r="AU1096" s="82"/>
      <c r="AV1096" s="82"/>
      <c r="AW1096" s="82"/>
      <c r="AX1096" s="82"/>
      <c r="AY1096" s="82"/>
      <c r="AZ1096" s="82"/>
      <c r="BA1096" s="82"/>
      <c r="BB1096" s="82"/>
      <c r="BC1096" s="82"/>
      <c r="BD1096" s="82"/>
      <c r="BE1096" s="82"/>
      <c r="BF1096" s="82"/>
      <c r="BG1096" s="82"/>
      <c r="BH1096" s="82"/>
      <c r="BI1096" s="82"/>
      <c r="BJ1096" s="82"/>
    </row>
    <row r="1097">
      <c r="AI1097" s="82"/>
      <c r="AJ1097" s="82"/>
      <c r="AK1097" s="82"/>
      <c r="AL1097" s="82"/>
      <c r="AM1097" s="82"/>
      <c r="AN1097" s="82"/>
      <c r="AO1097" s="82"/>
      <c r="AP1097" s="82"/>
      <c r="AQ1097" s="82"/>
      <c r="AR1097" s="82"/>
      <c r="AS1097" s="82"/>
      <c r="AT1097" s="82"/>
      <c r="AU1097" s="82"/>
      <c r="AV1097" s="82"/>
      <c r="AW1097" s="82"/>
      <c r="AX1097" s="82"/>
      <c r="AY1097" s="82"/>
      <c r="AZ1097" s="82"/>
      <c r="BA1097" s="82"/>
      <c r="BB1097" s="82"/>
      <c r="BC1097" s="82"/>
      <c r="BD1097" s="82"/>
      <c r="BE1097" s="82"/>
      <c r="BF1097" s="82"/>
      <c r="BG1097" s="82"/>
      <c r="BH1097" s="82"/>
      <c r="BI1097" s="82"/>
      <c r="BJ1097" s="82"/>
    </row>
    <row r="1098">
      <c r="AI1098" s="82"/>
      <c r="AJ1098" s="82"/>
      <c r="AK1098" s="82"/>
      <c r="AL1098" s="82"/>
      <c r="AM1098" s="82"/>
      <c r="AN1098" s="82"/>
      <c r="AO1098" s="82"/>
      <c r="AP1098" s="82"/>
      <c r="AQ1098" s="82"/>
      <c r="AR1098" s="82"/>
      <c r="AS1098" s="82"/>
      <c r="AT1098" s="82"/>
      <c r="AU1098" s="82"/>
      <c r="AV1098" s="82"/>
      <c r="AW1098" s="82"/>
      <c r="AX1098" s="82"/>
      <c r="AY1098" s="82"/>
      <c r="AZ1098" s="82"/>
      <c r="BA1098" s="82"/>
      <c r="BB1098" s="82"/>
      <c r="BC1098" s="82"/>
      <c r="BD1098" s="82"/>
      <c r="BE1098" s="82"/>
      <c r="BF1098" s="82"/>
      <c r="BG1098" s="82"/>
      <c r="BH1098" s="82"/>
      <c r="BI1098" s="82"/>
      <c r="BJ1098" s="82"/>
    </row>
    <row r="1099">
      <c r="AI1099" s="82"/>
      <c r="AJ1099" s="82"/>
      <c r="AK1099" s="82"/>
      <c r="AL1099" s="82"/>
      <c r="AM1099" s="82"/>
      <c r="AN1099" s="82"/>
      <c r="AO1099" s="82"/>
      <c r="AP1099" s="82"/>
      <c r="AQ1099" s="82"/>
      <c r="AR1099" s="82"/>
      <c r="AS1099" s="82"/>
      <c r="AT1099" s="82"/>
      <c r="AU1099" s="82"/>
      <c r="AV1099" s="82"/>
      <c r="AW1099" s="82"/>
      <c r="AX1099" s="82"/>
      <c r="AY1099" s="82"/>
      <c r="AZ1099" s="82"/>
      <c r="BA1099" s="82"/>
      <c r="BB1099" s="82"/>
      <c r="BC1099" s="82"/>
      <c r="BD1099" s="82"/>
      <c r="BE1099" s="82"/>
      <c r="BF1099" s="82"/>
      <c r="BG1099" s="82"/>
      <c r="BH1099" s="82"/>
      <c r="BI1099" s="82"/>
      <c r="BJ1099" s="82"/>
    </row>
    <row r="1100">
      <c r="AI1100" s="82"/>
      <c r="AJ1100" s="82"/>
      <c r="AK1100" s="82"/>
      <c r="AL1100" s="82"/>
      <c r="AM1100" s="82"/>
      <c r="AN1100" s="82"/>
      <c r="AO1100" s="82"/>
      <c r="AP1100" s="82"/>
      <c r="AQ1100" s="82"/>
      <c r="AR1100" s="82"/>
      <c r="AS1100" s="82"/>
      <c r="AT1100" s="82"/>
      <c r="AU1100" s="82"/>
      <c r="AV1100" s="82"/>
      <c r="AW1100" s="82"/>
      <c r="AX1100" s="82"/>
      <c r="AY1100" s="82"/>
      <c r="AZ1100" s="82"/>
      <c r="BA1100" s="82"/>
      <c r="BB1100" s="82"/>
      <c r="BC1100" s="82"/>
      <c r="BD1100" s="82"/>
      <c r="BE1100" s="82"/>
      <c r="BF1100" s="82"/>
      <c r="BG1100" s="82"/>
      <c r="BH1100" s="82"/>
      <c r="BI1100" s="82"/>
      <c r="BJ1100" s="82"/>
    </row>
    <row r="1101">
      <c r="AI1101" s="82"/>
      <c r="AJ1101" s="82"/>
      <c r="AK1101" s="82"/>
      <c r="AL1101" s="82"/>
      <c r="AM1101" s="82"/>
      <c r="AN1101" s="82"/>
      <c r="AO1101" s="82"/>
      <c r="AP1101" s="82"/>
      <c r="AQ1101" s="82"/>
      <c r="AR1101" s="82"/>
      <c r="AS1101" s="82"/>
      <c r="AT1101" s="82"/>
      <c r="AU1101" s="82"/>
      <c r="AV1101" s="82"/>
      <c r="AW1101" s="82"/>
      <c r="AX1101" s="82"/>
      <c r="AY1101" s="82"/>
      <c r="AZ1101" s="82"/>
      <c r="BA1101" s="82"/>
      <c r="BB1101" s="82"/>
      <c r="BC1101" s="82"/>
      <c r="BD1101" s="82"/>
      <c r="BE1101" s="82"/>
      <c r="BF1101" s="82"/>
      <c r="BG1101" s="82"/>
      <c r="BH1101" s="82"/>
      <c r="BI1101" s="82"/>
      <c r="BJ1101" s="82"/>
    </row>
    <row r="1102">
      <c r="AI1102" s="82"/>
      <c r="AJ1102" s="82"/>
      <c r="AK1102" s="82"/>
      <c r="AL1102" s="82"/>
      <c r="AM1102" s="82"/>
      <c r="AN1102" s="82"/>
      <c r="AO1102" s="82"/>
      <c r="AP1102" s="82"/>
      <c r="AQ1102" s="82"/>
      <c r="AR1102" s="82"/>
      <c r="AS1102" s="82"/>
      <c r="AT1102" s="82"/>
      <c r="AU1102" s="82"/>
      <c r="AV1102" s="82"/>
      <c r="AW1102" s="82"/>
      <c r="AX1102" s="82"/>
      <c r="AY1102" s="82"/>
      <c r="AZ1102" s="82"/>
      <c r="BA1102" s="82"/>
      <c r="BB1102" s="82"/>
      <c r="BC1102" s="82"/>
      <c r="BD1102" s="82"/>
      <c r="BE1102" s="82"/>
      <c r="BF1102" s="82"/>
      <c r="BG1102" s="82"/>
      <c r="BH1102" s="82"/>
      <c r="BI1102" s="82"/>
      <c r="BJ1102" s="82"/>
    </row>
    <row r="1103">
      <c r="AI1103" s="82"/>
      <c r="AJ1103" s="82"/>
      <c r="AK1103" s="82"/>
      <c r="AL1103" s="82"/>
      <c r="AM1103" s="82"/>
      <c r="AN1103" s="82"/>
      <c r="AO1103" s="82"/>
      <c r="AP1103" s="82"/>
      <c r="AQ1103" s="82"/>
      <c r="AR1103" s="82"/>
      <c r="AS1103" s="82"/>
      <c r="AT1103" s="82"/>
      <c r="AU1103" s="82"/>
      <c r="AV1103" s="82"/>
      <c r="AW1103" s="82"/>
      <c r="AX1103" s="82"/>
      <c r="AY1103" s="82"/>
      <c r="AZ1103" s="82"/>
      <c r="BA1103" s="82"/>
      <c r="BB1103" s="82"/>
      <c r="BC1103" s="82"/>
      <c r="BD1103" s="82"/>
      <c r="BE1103" s="82"/>
      <c r="BF1103" s="82"/>
      <c r="BG1103" s="82"/>
      <c r="BH1103" s="82"/>
      <c r="BI1103" s="82"/>
      <c r="BJ1103" s="82"/>
    </row>
    <row r="1104">
      <c r="AI1104" s="82"/>
      <c r="AJ1104" s="82"/>
      <c r="AK1104" s="82"/>
      <c r="AL1104" s="82"/>
      <c r="AM1104" s="82"/>
      <c r="AN1104" s="82"/>
      <c r="AO1104" s="82"/>
      <c r="AP1104" s="82"/>
      <c r="AQ1104" s="82"/>
      <c r="AR1104" s="82"/>
      <c r="AS1104" s="82"/>
      <c r="AT1104" s="82"/>
      <c r="AU1104" s="82"/>
      <c r="AV1104" s="82"/>
      <c r="AW1104" s="82"/>
      <c r="AX1104" s="82"/>
      <c r="AY1104" s="82"/>
      <c r="AZ1104" s="82"/>
      <c r="BA1104" s="82"/>
      <c r="BB1104" s="82"/>
      <c r="BC1104" s="82"/>
      <c r="BD1104" s="82"/>
      <c r="BE1104" s="82"/>
      <c r="BF1104" s="82"/>
      <c r="BG1104" s="82"/>
      <c r="BH1104" s="82"/>
      <c r="BI1104" s="82"/>
      <c r="BJ1104" s="82"/>
    </row>
    <row r="1105">
      <c r="AI1105" s="82"/>
      <c r="AJ1105" s="82"/>
      <c r="AK1105" s="82"/>
      <c r="AL1105" s="82"/>
      <c r="AM1105" s="82"/>
      <c r="AN1105" s="82"/>
      <c r="AO1105" s="82"/>
      <c r="AP1105" s="82"/>
      <c r="AQ1105" s="82"/>
      <c r="AR1105" s="82"/>
      <c r="AS1105" s="82"/>
      <c r="AT1105" s="82"/>
      <c r="AU1105" s="82"/>
      <c r="AV1105" s="82"/>
      <c r="AW1105" s="82"/>
      <c r="AX1105" s="82"/>
      <c r="AY1105" s="82"/>
      <c r="AZ1105" s="82"/>
      <c r="BA1105" s="82"/>
      <c r="BB1105" s="82"/>
      <c r="BC1105" s="82"/>
      <c r="BD1105" s="82"/>
      <c r="BE1105" s="82"/>
      <c r="BF1105" s="82"/>
      <c r="BG1105" s="82"/>
      <c r="BH1105" s="82"/>
      <c r="BI1105" s="82"/>
      <c r="BJ1105" s="82"/>
    </row>
    <row r="1106">
      <c r="AI1106" s="82"/>
      <c r="AJ1106" s="82"/>
      <c r="AK1106" s="82"/>
      <c r="AL1106" s="82"/>
      <c r="AM1106" s="82"/>
      <c r="AN1106" s="82"/>
      <c r="AO1106" s="82"/>
      <c r="AP1106" s="82"/>
      <c r="AQ1106" s="82"/>
      <c r="AR1106" s="82"/>
      <c r="AS1106" s="82"/>
      <c r="AT1106" s="82"/>
      <c r="AU1106" s="82"/>
      <c r="AV1106" s="82"/>
      <c r="AW1106" s="82"/>
      <c r="AX1106" s="82"/>
      <c r="AY1106" s="82"/>
      <c r="AZ1106" s="82"/>
      <c r="BA1106" s="82"/>
      <c r="BB1106" s="82"/>
      <c r="BC1106" s="82"/>
      <c r="BD1106" s="82"/>
      <c r="BE1106" s="82"/>
      <c r="BF1106" s="82"/>
      <c r="BG1106" s="82"/>
      <c r="BH1106" s="82"/>
      <c r="BI1106" s="82"/>
      <c r="BJ1106" s="82"/>
    </row>
    <row r="1107">
      <c r="AI1107" s="82"/>
      <c r="AJ1107" s="82"/>
      <c r="AK1107" s="82"/>
      <c r="AL1107" s="82"/>
      <c r="AM1107" s="82"/>
      <c r="AN1107" s="82"/>
      <c r="AO1107" s="82"/>
      <c r="AP1107" s="82"/>
      <c r="AQ1107" s="82"/>
      <c r="AR1107" s="82"/>
      <c r="AS1107" s="82"/>
      <c r="AT1107" s="82"/>
      <c r="AU1107" s="82"/>
      <c r="AV1107" s="82"/>
      <c r="AW1107" s="82"/>
      <c r="AX1107" s="82"/>
      <c r="AY1107" s="82"/>
      <c r="AZ1107" s="82"/>
      <c r="BA1107" s="82"/>
      <c r="BB1107" s="82"/>
      <c r="BC1107" s="82"/>
      <c r="BD1107" s="82"/>
      <c r="BE1107" s="82"/>
      <c r="BF1107" s="82"/>
      <c r="BG1107" s="82"/>
      <c r="BH1107" s="82"/>
      <c r="BI1107" s="82"/>
      <c r="BJ1107" s="82"/>
    </row>
    <row r="1108">
      <c r="AI1108" s="82"/>
      <c r="AJ1108" s="82"/>
      <c r="AK1108" s="82"/>
      <c r="AL1108" s="82"/>
      <c r="AM1108" s="82"/>
      <c r="AN1108" s="82"/>
      <c r="AO1108" s="82"/>
      <c r="AP1108" s="82"/>
      <c r="AQ1108" s="82"/>
      <c r="AR1108" s="82"/>
      <c r="AS1108" s="82"/>
      <c r="AT1108" s="82"/>
      <c r="AU1108" s="82"/>
      <c r="AV1108" s="82"/>
      <c r="AW1108" s="82"/>
      <c r="AX1108" s="82"/>
      <c r="AY1108" s="82"/>
      <c r="AZ1108" s="82"/>
      <c r="BA1108" s="82"/>
      <c r="BB1108" s="82"/>
      <c r="BC1108" s="82"/>
      <c r="BD1108" s="82"/>
      <c r="BE1108" s="82"/>
      <c r="BF1108" s="82"/>
      <c r="BG1108" s="82"/>
      <c r="BH1108" s="82"/>
      <c r="BI1108" s="82"/>
      <c r="BJ1108" s="82"/>
    </row>
  </sheetData>
  <dataValidations count="1" disablePrompts="0">
    <dataValidation sqref="B5:C182 E5:E182" type="list" allowBlank="1" errorStyle="stop" imeMode="noControl" operator="between" showDropDown="0" showErrorMessage="1" showInputMessage="0">
      <formula1>'Osallistujat ja seuranta'!$C$4:$C$29</formula1>
    </dataValidation>
  </dataValidation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Blanks" priority="1" id="{00790065-0065-41CD-83F4-00B40055008F}">
            <xm:f>LEN(TRIM(A5))&gt;0</xm:f>
            <x14:dxf>
              <font/>
              <fill>
                <patternFill patternType="solid">
                  <fgColor rgb="FFFFF2CC"/>
                  <bgColor rgb="FFFFF2CC"/>
                </patternFill>
              </fill>
              <border>
                <left/>
                <right/>
                <top/>
                <bottom/>
                <diagonal/>
              </border>
            </x14:dxf>
          </x14:cfRule>
          <xm:sqref>A5:G182</xm:sqref>
        </x14:conditionalFormatting>
        <x14:conditionalFormatting xmlns:xm="http://schemas.microsoft.com/office/excel/2006/main">
          <x14:cfRule type="cellIs" priority="2" operator="equal" id="{00AF0097-0069-417E-91C5-00B1008600B5}">
            <xm:f>0</xm:f>
            <x14:dxf>
              <font/>
              <fill>
                <patternFill patternType="solid">
                  <fgColor theme="5"/>
                  <bgColor theme="5"/>
                </patternFill>
              </fill>
              <border>
                <left/>
                <right/>
                <top/>
                <bottom/>
                <diagonal/>
              </border>
            </x14:dxf>
          </x14:cfRule>
          <xm:sqref>O5:O182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 disablePrompts="0">
        <x14:dataValidation xr:uid="{00000061-00CB-4EA6-B875-009B003B0031}" type="list" allowBlank="1" errorStyle="stop" imeMode="noControl" operator="between" showDropDown="0" showErrorMessage="1" showInputMessage="0">
          <x14:formula1>
            <xm:f>"Kerho,Netti"</xm:f>
          </x14:formula1>
          <xm:sqref>F5:F182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showGridLines="0" zoomScale="100" workbookViewId="0">
      <selection activeCell="A1" activeCellId="0" sqref="A1"/>
    </sheetView>
  </sheetViews>
  <sheetFormatPr defaultColWidth="12.630000000000001" defaultRowHeight="15.75" customHeight="1"/>
  <cols>
    <col customWidth="1" min="1" max="1" width="6"/>
    <col customWidth="1" min="2" max="2" width="20.629999999999999"/>
  </cols>
  <sheetData>
    <row r="1">
      <c r="A1" s="26"/>
      <c r="B1" s="2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>
      <c r="A2" s="26"/>
      <c r="B2" s="126" t="s">
        <v>105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>
      <c r="A3" s="26"/>
      <c r="B3" s="26" t="s">
        <v>106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>
      <c r="A4" s="26"/>
      <c r="B4" s="26" t="s">
        <v>107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>
      <c r="A5" s="26"/>
      <c r="B5" s="26" t="s">
        <v>108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>
      <c r="A6" s="26"/>
      <c r="B6" s="26" t="s">
        <v>109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>
      <c r="A7" s="26"/>
      <c r="B7" s="26" t="s">
        <v>110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>
      <c r="A8" s="26"/>
      <c r="B8" s="26" t="s">
        <v>111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>
      <c r="A9" s="26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>
      <c r="A10" s="26"/>
      <c r="B10" s="26" t="s">
        <v>112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>
      <c r="A11" s="26"/>
      <c r="B11" s="26" t="s">
        <v>113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>
      <c r="A13" s="1"/>
      <c r="B13" s="26" t="s">
        <v>114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>
      <c r="A14" s="1"/>
      <c r="B14" s="26" t="s">
        <v>115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>
      <c r="A15" s="1"/>
      <c r="B15" s="26" t="s">
        <v>116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>
      <c r="A16" s="1"/>
      <c r="B16" s="26" t="s">
        <v>117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>
      <c r="A18" s="26"/>
      <c r="B18" s="63" t="s">
        <v>118</v>
      </c>
      <c r="C18" s="1"/>
      <c r="D18" s="1"/>
      <c r="E18" s="1"/>
      <c r="F18" s="1"/>
      <c r="G18" s="1"/>
      <c r="H18" s="63" t="s">
        <v>119</v>
      </c>
      <c r="I18" s="1"/>
      <c r="J18" s="1"/>
      <c r="K18" s="1"/>
      <c r="L18" s="1"/>
      <c r="M18" s="1"/>
      <c r="N18" s="1"/>
      <c r="O18" s="1"/>
      <c r="P18" s="1"/>
      <c r="Q18" s="1"/>
    </row>
    <row r="19">
      <c r="A19" s="54"/>
      <c r="B19" s="54"/>
      <c r="C19" s="34"/>
      <c r="E19" s="34"/>
      <c r="G19" s="1"/>
      <c r="H19" s="34" t="s">
        <v>120</v>
      </c>
      <c r="I19" s="34" t="s">
        <v>121</v>
      </c>
      <c r="J19" s="34" t="s">
        <v>122</v>
      </c>
      <c r="K19" s="1"/>
      <c r="L19" s="1"/>
      <c r="M19" s="1"/>
      <c r="N19" s="1"/>
      <c r="O19" s="1"/>
      <c r="P19" s="1"/>
      <c r="Q19" s="1"/>
    </row>
    <row r="20">
      <c r="A20" s="57"/>
      <c r="B20" s="57"/>
      <c r="C20" s="44"/>
      <c r="D20" s="44"/>
      <c r="E20" s="44"/>
      <c r="F20" s="44"/>
      <c r="G20" s="1"/>
      <c r="H20" s="127" t="s">
        <v>123</v>
      </c>
      <c r="I20" s="127">
        <v>2700</v>
      </c>
      <c r="J20" s="127">
        <v>2650</v>
      </c>
      <c r="K20" s="1"/>
      <c r="L20" s="26"/>
      <c r="M20" s="1"/>
      <c r="N20" s="1"/>
      <c r="O20" s="1"/>
      <c r="P20" s="1"/>
      <c r="Q20" s="1"/>
    </row>
    <row r="21">
      <c r="A21" s="60"/>
      <c r="B21" s="60"/>
      <c r="C21" s="60"/>
      <c r="D21" s="60"/>
      <c r="E21" s="60"/>
      <c r="F21" s="60"/>
      <c r="G21" s="1"/>
      <c r="H21" s="127" t="s">
        <v>124</v>
      </c>
      <c r="I21" s="127">
        <v>2600</v>
      </c>
      <c r="J21" s="127">
        <v>2550</v>
      </c>
      <c r="K21" s="1"/>
      <c r="L21" s="26"/>
      <c r="M21" s="1"/>
      <c r="N21" s="26"/>
      <c r="O21" s="1"/>
      <c r="P21" s="1"/>
      <c r="Q21" s="1"/>
    </row>
    <row r="22">
      <c r="A22" s="60"/>
      <c r="B22" s="60"/>
      <c r="C22" s="60"/>
      <c r="D22" s="60"/>
      <c r="E22" s="60"/>
      <c r="F22" s="60"/>
      <c r="G22" s="1"/>
      <c r="H22" s="127" t="s">
        <v>125</v>
      </c>
      <c r="I22" s="127">
        <v>2500</v>
      </c>
      <c r="J22" s="127">
        <v>2450</v>
      </c>
      <c r="K22" s="1"/>
      <c r="L22" s="26"/>
      <c r="M22" s="1"/>
      <c r="N22" s="26"/>
      <c r="O22" s="1"/>
      <c r="P22" s="1"/>
      <c r="Q22" s="1"/>
    </row>
    <row r="23">
      <c r="A23" s="60"/>
      <c r="B23" s="60"/>
      <c r="C23" s="60"/>
      <c r="D23" s="60"/>
      <c r="E23" s="60"/>
      <c r="F23" s="60"/>
      <c r="G23" s="1"/>
      <c r="H23" s="127" t="s">
        <v>34</v>
      </c>
      <c r="I23" s="127">
        <v>2400</v>
      </c>
      <c r="J23" s="127">
        <v>2350</v>
      </c>
      <c r="K23" s="1"/>
      <c r="L23" s="26"/>
      <c r="M23" s="1"/>
      <c r="N23" s="26"/>
      <c r="O23" s="1"/>
      <c r="P23" s="1"/>
      <c r="Q23" s="1"/>
    </row>
    <row r="24">
      <c r="A24" s="60"/>
      <c r="B24" s="60"/>
      <c r="C24" s="60"/>
      <c r="D24" s="60"/>
      <c r="E24" s="60"/>
      <c r="F24" s="60"/>
      <c r="G24" s="1"/>
      <c r="H24" s="127" t="s">
        <v>41</v>
      </c>
      <c r="I24" s="127">
        <v>2300</v>
      </c>
      <c r="J24" s="127">
        <v>2250</v>
      </c>
      <c r="K24" s="1"/>
      <c r="L24" s="26"/>
      <c r="M24" s="1"/>
      <c r="N24" s="26"/>
      <c r="O24" s="1"/>
      <c r="P24" s="1"/>
      <c r="Q24" s="1"/>
    </row>
    <row r="25">
      <c r="A25" s="60"/>
      <c r="B25" s="60"/>
      <c r="C25" s="60"/>
      <c r="D25" s="60"/>
      <c r="E25" s="60"/>
      <c r="F25" s="60"/>
      <c r="G25" s="1"/>
      <c r="H25" s="127" t="s">
        <v>47</v>
      </c>
      <c r="I25" s="127">
        <v>2200</v>
      </c>
      <c r="J25" s="127">
        <v>2150</v>
      </c>
      <c r="K25" s="1"/>
      <c r="L25" s="26"/>
      <c r="M25" s="1"/>
      <c r="N25" s="26"/>
      <c r="O25" s="1"/>
      <c r="P25" s="1"/>
      <c r="Q25" s="1"/>
    </row>
    <row r="26">
      <c r="A26" s="60"/>
      <c r="B26" s="128" t="s">
        <v>126</v>
      </c>
      <c r="C26" s="60"/>
      <c r="D26" s="60"/>
      <c r="E26" s="60"/>
      <c r="F26" s="60"/>
      <c r="G26" s="1"/>
      <c r="H26" s="127" t="s">
        <v>127</v>
      </c>
      <c r="I26" s="127">
        <v>2100</v>
      </c>
      <c r="J26" s="127">
        <v>2050</v>
      </c>
      <c r="K26" s="1"/>
      <c r="L26" s="1"/>
      <c r="M26" s="1"/>
      <c r="N26" s="1"/>
      <c r="O26" s="1"/>
      <c r="P26" s="1"/>
      <c r="Q26" s="1"/>
    </row>
    <row r="27">
      <c r="A27" s="60"/>
      <c r="B27" s="129"/>
      <c r="C27" s="60"/>
      <c r="D27" s="60"/>
      <c r="E27" s="60"/>
      <c r="F27" s="60"/>
      <c r="G27" s="1"/>
      <c r="H27" s="127" t="s">
        <v>128</v>
      </c>
      <c r="I27" s="127">
        <v>2000</v>
      </c>
      <c r="J27" s="127">
        <v>1950</v>
      </c>
      <c r="K27" s="1"/>
      <c r="L27" s="1"/>
      <c r="M27" s="1"/>
      <c r="N27" s="1"/>
      <c r="O27" s="1"/>
      <c r="P27" s="1"/>
      <c r="Q27" s="1"/>
    </row>
    <row r="28">
      <c r="A28" s="60"/>
      <c r="B28" s="60"/>
      <c r="C28" s="60"/>
      <c r="D28" s="60"/>
      <c r="E28" s="60"/>
      <c r="F28" s="60"/>
      <c r="G28" s="1"/>
      <c r="H28" s="127" t="s">
        <v>49</v>
      </c>
      <c r="I28" s="127">
        <v>1900</v>
      </c>
      <c r="J28" s="127">
        <v>1850</v>
      </c>
      <c r="K28" s="1"/>
      <c r="L28" s="1"/>
      <c r="M28" s="1"/>
      <c r="N28" s="1"/>
      <c r="O28" s="1"/>
      <c r="P28" s="1"/>
      <c r="Q28" s="1"/>
    </row>
    <row r="29">
      <c r="A29" s="60"/>
      <c r="B29" s="60"/>
      <c r="C29" s="60"/>
      <c r="D29" s="60"/>
      <c r="E29" s="60"/>
      <c r="F29" s="60"/>
      <c r="G29" s="1"/>
      <c r="H29" s="127" t="s">
        <v>129</v>
      </c>
      <c r="I29" s="127">
        <v>1800</v>
      </c>
      <c r="J29" s="127">
        <v>1750</v>
      </c>
      <c r="K29" s="1"/>
      <c r="L29" s="1"/>
      <c r="M29" s="1"/>
      <c r="N29" s="1"/>
      <c r="O29" s="1"/>
      <c r="P29" s="1"/>
      <c r="Q29" s="1"/>
    </row>
    <row r="30">
      <c r="A30" s="60"/>
      <c r="B30" s="60"/>
      <c r="C30" s="60"/>
      <c r="D30" s="60"/>
      <c r="E30" s="60"/>
      <c r="F30" s="60"/>
      <c r="G30" s="1"/>
      <c r="H30" s="127" t="s">
        <v>33</v>
      </c>
      <c r="I30" s="127">
        <v>1700</v>
      </c>
      <c r="J30" s="127">
        <v>1650</v>
      </c>
      <c r="K30" s="1"/>
      <c r="L30" s="1"/>
      <c r="M30" s="1"/>
      <c r="N30" s="1"/>
      <c r="O30" s="1"/>
      <c r="P30" s="1"/>
      <c r="Q30" s="1"/>
    </row>
    <row r="31">
      <c r="A31" s="60"/>
      <c r="B31" s="60"/>
      <c r="C31" s="60"/>
      <c r="D31" s="60"/>
      <c r="E31" s="60"/>
      <c r="F31" s="60"/>
      <c r="G31" s="1"/>
      <c r="H31" s="127" t="s">
        <v>43</v>
      </c>
      <c r="I31" s="127">
        <v>1600</v>
      </c>
      <c r="J31" s="127">
        <v>1550</v>
      </c>
      <c r="K31" s="1"/>
      <c r="L31" s="1"/>
      <c r="M31" s="1"/>
      <c r="N31" s="1"/>
      <c r="O31" s="1"/>
      <c r="P31" s="1"/>
      <c r="Q31" s="1"/>
    </row>
    <row r="32">
      <c r="A32" s="63"/>
      <c r="B32" s="63"/>
      <c r="C32" s="1"/>
      <c r="D32" s="1"/>
      <c r="E32" s="1"/>
      <c r="F32" s="1"/>
      <c r="G32" s="1"/>
      <c r="H32" s="127" t="s">
        <v>130</v>
      </c>
      <c r="I32" s="127">
        <v>1500</v>
      </c>
      <c r="J32" s="127">
        <v>1450</v>
      </c>
      <c r="K32" s="1"/>
      <c r="L32" s="1"/>
      <c r="M32" s="1"/>
      <c r="N32" s="1"/>
      <c r="O32" s="1"/>
      <c r="P32" s="1"/>
      <c r="Q32" s="1"/>
    </row>
    <row r="33">
      <c r="A33" s="1"/>
      <c r="B33" s="1"/>
      <c r="C33" s="1"/>
      <c r="D33" s="1"/>
      <c r="E33" s="1"/>
      <c r="F33" s="1"/>
      <c r="G33" s="1"/>
      <c r="H33" s="127" t="s">
        <v>39</v>
      </c>
      <c r="I33" s="127">
        <v>1400</v>
      </c>
      <c r="J33" s="127">
        <v>1350</v>
      </c>
      <c r="K33" s="1"/>
      <c r="L33" s="1"/>
      <c r="M33" s="1"/>
      <c r="N33" s="1"/>
      <c r="O33" s="1"/>
      <c r="P33" s="1"/>
      <c r="Q33" s="1"/>
    </row>
    <row r="34">
      <c r="A34" s="26"/>
      <c r="B34" s="26"/>
      <c r="C34" s="1"/>
      <c r="D34" s="1"/>
      <c r="E34" s="1"/>
      <c r="F34" s="1"/>
      <c r="G34" s="1"/>
      <c r="H34" s="127" t="s">
        <v>36</v>
      </c>
      <c r="I34" s="127">
        <v>1300</v>
      </c>
      <c r="J34" s="127">
        <v>1250</v>
      </c>
      <c r="K34" s="1"/>
      <c r="L34" s="1"/>
      <c r="M34" s="1"/>
      <c r="N34" s="1"/>
      <c r="O34" s="1"/>
      <c r="P34" s="1"/>
      <c r="Q34" s="1"/>
    </row>
    <row r="35">
      <c r="A35" s="26"/>
      <c r="B35" s="26"/>
      <c r="C35" s="1"/>
      <c r="D35" s="1"/>
      <c r="E35" s="1"/>
      <c r="F35" s="1"/>
      <c r="G35" s="1"/>
      <c r="H35" s="127" t="s">
        <v>37</v>
      </c>
      <c r="I35" s="127">
        <v>1200</v>
      </c>
      <c r="J35" s="127">
        <v>1150</v>
      </c>
      <c r="K35" s="1"/>
      <c r="L35" s="1"/>
      <c r="M35" s="1"/>
      <c r="N35" s="1"/>
      <c r="O35" s="1"/>
      <c r="P35" s="1"/>
      <c r="Q35" s="1"/>
    </row>
    <row r="36">
      <c r="A36" s="1"/>
      <c r="B36" s="1"/>
      <c r="C36" s="1"/>
      <c r="D36" s="1"/>
      <c r="E36" s="1"/>
      <c r="F36" s="1"/>
      <c r="G36" s="1"/>
      <c r="H36" s="127" t="s">
        <v>31</v>
      </c>
      <c r="I36" s="127">
        <v>1100</v>
      </c>
      <c r="J36" s="127">
        <v>1050</v>
      </c>
      <c r="K36" s="1"/>
      <c r="L36" s="1"/>
      <c r="M36" s="1"/>
      <c r="N36" s="1"/>
      <c r="O36" s="1"/>
      <c r="P36" s="1"/>
      <c r="Q36" s="1"/>
    </row>
    <row r="37">
      <c r="A37" s="1"/>
      <c r="B37" s="1"/>
      <c r="C37" s="1"/>
      <c r="D37" s="1"/>
      <c r="E37" s="1"/>
      <c r="F37" s="1"/>
      <c r="G37" s="1"/>
      <c r="H37" s="127" t="s">
        <v>131</v>
      </c>
      <c r="I37" s="127">
        <v>1000</v>
      </c>
      <c r="J37" s="127">
        <v>950</v>
      </c>
      <c r="K37" s="1"/>
      <c r="L37" s="1"/>
      <c r="M37" s="1"/>
      <c r="N37" s="1"/>
      <c r="O37" s="1"/>
      <c r="P37" s="1"/>
      <c r="Q37" s="1"/>
    </row>
    <row r="38">
      <c r="A38" s="1"/>
      <c r="B38" s="1"/>
      <c r="C38" s="1"/>
      <c r="D38" s="1"/>
      <c r="E38" s="1"/>
      <c r="F38" s="1"/>
      <c r="G38" s="1"/>
      <c r="H38" s="127" t="s">
        <v>45</v>
      </c>
      <c r="I38" s="127">
        <v>900</v>
      </c>
      <c r="J38" s="127">
        <v>850</v>
      </c>
      <c r="K38" s="1"/>
      <c r="L38" s="1"/>
      <c r="M38" s="1"/>
      <c r="N38" s="1"/>
      <c r="O38" s="1"/>
      <c r="P38" s="1"/>
      <c r="Q38" s="1"/>
    </row>
    <row r="39">
      <c r="A39" s="1"/>
      <c r="B39" s="1"/>
      <c r="C39" s="1"/>
      <c r="D39" s="1"/>
      <c r="E39" s="1"/>
      <c r="F39" s="1"/>
      <c r="G39" s="1"/>
      <c r="H39" s="127" t="s">
        <v>59</v>
      </c>
      <c r="I39" s="127">
        <v>800</v>
      </c>
      <c r="J39" s="127">
        <v>750</v>
      </c>
      <c r="K39" s="1"/>
      <c r="L39" s="1"/>
      <c r="M39" s="1"/>
      <c r="N39" s="1"/>
      <c r="O39" s="1"/>
      <c r="P39" s="1"/>
      <c r="Q39" s="1"/>
    </row>
    <row r="40">
      <c r="A40" s="1"/>
      <c r="B40" s="1"/>
      <c r="C40" s="1"/>
      <c r="D40" s="1"/>
      <c r="E40" s="1"/>
      <c r="F40" s="1"/>
      <c r="G40" s="1"/>
      <c r="H40" s="127" t="s">
        <v>132</v>
      </c>
      <c r="I40" s="127">
        <v>700</v>
      </c>
      <c r="J40" s="127">
        <v>650</v>
      </c>
      <c r="K40" s="1"/>
      <c r="L40" s="1"/>
      <c r="M40" s="1"/>
      <c r="N40" s="1"/>
      <c r="O40" s="1"/>
      <c r="P40" s="1"/>
      <c r="Q40" s="1"/>
    </row>
    <row r="41">
      <c r="A41" s="1"/>
      <c r="B41" s="1"/>
      <c r="C41" s="1"/>
      <c r="D41" s="1"/>
      <c r="E41" s="1"/>
      <c r="F41" s="1"/>
      <c r="G41" s="1"/>
      <c r="H41" s="127" t="s">
        <v>133</v>
      </c>
      <c r="I41" s="127">
        <v>600</v>
      </c>
      <c r="J41" s="127">
        <v>550</v>
      </c>
      <c r="K41" s="1"/>
      <c r="L41" s="1"/>
      <c r="M41" s="1"/>
      <c r="N41" s="1"/>
      <c r="O41" s="1"/>
      <c r="P41" s="1"/>
      <c r="Q41" s="1"/>
    </row>
    <row r="42">
      <c r="A42" s="1"/>
      <c r="B42" s="1"/>
      <c r="C42" s="1"/>
      <c r="D42" s="1"/>
      <c r="E42" s="1"/>
      <c r="F42" s="1"/>
      <c r="G42" s="1"/>
      <c r="H42" s="127" t="s">
        <v>134</v>
      </c>
      <c r="I42" s="127">
        <v>500</v>
      </c>
      <c r="J42" s="127">
        <v>450</v>
      </c>
      <c r="K42" s="1"/>
      <c r="L42" s="1"/>
      <c r="M42" s="1"/>
      <c r="N42" s="1"/>
      <c r="O42" s="1"/>
      <c r="P42" s="1"/>
      <c r="Q42" s="1"/>
    </row>
    <row r="43">
      <c r="A43" s="1"/>
      <c r="B43" s="1"/>
      <c r="C43" s="1"/>
      <c r="D43" s="1"/>
      <c r="E43" s="1"/>
      <c r="F43" s="1"/>
      <c r="G43" s="1"/>
      <c r="H43" s="127" t="s">
        <v>135</v>
      </c>
      <c r="I43" s="127">
        <v>400</v>
      </c>
      <c r="J43" s="127">
        <v>350</v>
      </c>
      <c r="K43" s="1"/>
      <c r="L43" s="1"/>
      <c r="M43" s="1"/>
      <c r="N43" s="1"/>
      <c r="O43" s="1"/>
      <c r="P43" s="1"/>
      <c r="Q43" s="1"/>
    </row>
    <row r="44">
      <c r="A44" s="1"/>
      <c r="B44" s="1"/>
      <c r="C44" s="1"/>
      <c r="D44" s="1"/>
      <c r="E44" s="1"/>
      <c r="F44" s="1"/>
      <c r="G44" s="1"/>
      <c r="H44" s="127" t="s">
        <v>136</v>
      </c>
      <c r="I44" s="127">
        <v>300</v>
      </c>
      <c r="J44" s="127">
        <v>250</v>
      </c>
      <c r="K44" s="1"/>
      <c r="L44" s="1"/>
      <c r="M44" s="1"/>
      <c r="N44" s="1"/>
      <c r="O44" s="1"/>
      <c r="P44" s="1"/>
      <c r="Q44" s="1"/>
    </row>
    <row r="45">
      <c r="A45" s="1"/>
      <c r="B45" s="1"/>
      <c r="C45" s="1"/>
      <c r="D45" s="1"/>
      <c r="E45" s="1"/>
      <c r="F45" s="1"/>
      <c r="G45" s="1"/>
      <c r="H45" s="127" t="s">
        <v>137</v>
      </c>
      <c r="I45" s="127">
        <v>200</v>
      </c>
      <c r="J45" s="127">
        <v>150</v>
      </c>
      <c r="K45" s="1"/>
      <c r="L45" s="1"/>
      <c r="M45" s="1"/>
      <c r="N45" s="1"/>
      <c r="O45" s="1"/>
      <c r="P45" s="1"/>
      <c r="Q45" s="1"/>
    </row>
    <row r="46">
      <c r="A46" s="1"/>
      <c r="B46" s="1"/>
      <c r="C46" s="1"/>
      <c r="D46" s="1"/>
      <c r="E46" s="1"/>
      <c r="F46" s="1"/>
      <c r="G46" s="1"/>
      <c r="H46" s="127" t="s">
        <v>138</v>
      </c>
      <c r="I46" s="127">
        <v>100</v>
      </c>
      <c r="J46" s="127">
        <v>50</v>
      </c>
      <c r="K46" s="1"/>
      <c r="L46" s="1"/>
      <c r="M46" s="1"/>
      <c r="N46" s="1"/>
      <c r="O46" s="1"/>
      <c r="P46" s="1"/>
      <c r="Q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>
      <c r="A54" s="1"/>
      <c r="B54" s="130" t="s">
        <v>139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>
      <c r="A55" s="1"/>
      <c r="B55" s="131">
        <v>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</row>
  </sheetData>
  <mergeCells count="2">
    <mergeCell ref="C19:D19"/>
    <mergeCell ref="E19:F19"/>
  </mergeCells>
  <hyperlinks>
    <hyperlink r:id="rId1" ref="B26"/>
  </hyperlink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ONLYOFFICE/8.3.3.21</Application>
  <DocSecurity>0</DocSecurity>
  <ScaleCrop>0</ScaleCrop>
  <HeadingPairs>
    <vt:vector size="0" baseType="variant"/>
  </HeadingPairs>
  <TitlesOfParts>
    <vt:vector size="0" baseType="lpstr"/>
  </TitlesOfParts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</cp:coreProperties>
</file>