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<sst xmlns="http://schemas.openxmlformats.org/spreadsheetml/2006/main" count="611" uniqueCount="172">
  <si>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</si>
  <si>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</si>
  <si>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</si>
  <si>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</si>
  <si>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</si>
  <si>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</si>
  <si>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</si>
  <si>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</si>
  <si>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</si>
  <si>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</si>
  <si>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</si>
  <si>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</si>
  <si>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</si>
  <si>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</si>
  <si>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</si>
  <si>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</si>
  <si>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</si>
  <si>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</si>
  <si>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</si>
  <si>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</si>
  <si>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</si>
  <si>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</si>
  <si>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</si>
  <si>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</si>
  <si>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</si>
  <si>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</si>
  <si>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</si>
  <si>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</si>
  <si>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</si>
  <si>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</si>
  <si>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</si>
  <si>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</si>
  <si>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</si>
  <si>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</si>
  <si>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</si>
  <si>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</si>
  <si>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</si>
  <si>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</si>
  <si>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</si>
  <si>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uses the af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</si>
  <si>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</si>
  <si>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</si>
  <si>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</si>
  <si>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</si>
  <si>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</si>
  <si>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</si>
  <si>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</si>
  <si>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</si>
  <si>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</si>
  <si>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</si>
  <si>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</si>
  <si>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</si>
  <si>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</si>
  <si>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</si>
  <si>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</si>
  <si>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</si>
  <si>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</si>
  <si>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</si>
  <si>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</si>
  <si>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</si>
  <si>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Juuso</t>
  </si>
  <si>
    <t>Joni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</si>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</sst>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5.png"/><Relationship Id="rId5" Type="http://schemas.openxmlformats.org/officeDocument/2006/relationships/image" Target="../media/image7.jpg"/><Relationship Id="rId6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3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5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6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10*if($E5=B5,1,-1)+min(10,rounddown((P5-O5)/50,0)-2*$D5*sign(P5-O5))+1</f>
        <v>-9</v>
      </c>
      <c r="AF5" s="40">
        <f t="shared" ref="AF5:AF180" si="23">10*if($E5=C5,1,-1)+min(10,rounddown((O5-P5)/50,0)-2*$D5*sign(O5-P5))+1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41" t="s">
        <v>39</v>
      </c>
      <c r="B6" s="30" t="s">
        <v>40</v>
      </c>
      <c r="C6" s="31" t="s">
        <v>41</v>
      </c>
      <c r="D6" s="32">
        <v>9.0</v>
      </c>
      <c r="E6" s="32" t="s">
        <v>40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42</v>
      </c>
      <c r="C7" s="31" t="s">
        <v>40</v>
      </c>
      <c r="D7" s="32">
        <v>0.0</v>
      </c>
      <c r="E7" s="32" t="s">
        <v>42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43</v>
      </c>
      <c r="C8" s="31" t="s">
        <v>44</v>
      </c>
      <c r="D8" s="32">
        <v>9.0</v>
      </c>
      <c r="E8" s="32" t="s">
        <v>43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45</v>
      </c>
      <c r="C9" s="31" t="s">
        <v>40</v>
      </c>
      <c r="D9" s="32">
        <v>0.0</v>
      </c>
      <c r="E9" s="32" t="s">
        <v>45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46</v>
      </c>
      <c r="C10" s="31" t="s">
        <v>47</v>
      </c>
      <c r="D10" s="32">
        <v>1.0</v>
      </c>
      <c r="E10" s="32" t="s">
        <v>46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43</v>
      </c>
      <c r="C11" s="31" t="s">
        <v>46</v>
      </c>
      <c r="D11" s="32">
        <v>0.0</v>
      </c>
      <c r="E11" s="32" t="s">
        <v>43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47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41</v>
      </c>
      <c r="C13" s="31" t="s">
        <v>48</v>
      </c>
      <c r="D13" s="32">
        <v>0.0</v>
      </c>
      <c r="E13" s="32" t="s">
        <v>41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2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43</v>
      </c>
      <c r="C14" s="31" t="s">
        <v>49</v>
      </c>
      <c r="D14" s="32">
        <v>0.0</v>
      </c>
      <c r="E14" s="32" t="s">
        <v>49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43</v>
      </c>
      <c r="C15" s="31" t="s">
        <v>47</v>
      </c>
      <c r="D15" s="32">
        <v>4.0</v>
      </c>
      <c r="E15" s="32" t="s">
        <v>47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47</v>
      </c>
      <c r="D16" s="32">
        <v>2.0</v>
      </c>
      <c r="E16" s="32" t="s">
        <v>47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46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50</v>
      </c>
      <c r="C18" s="31" t="s">
        <v>48</v>
      </c>
      <c r="D18" s="31">
        <v>6.0</v>
      </c>
      <c r="E18" s="31" t="s">
        <v>50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43</v>
      </c>
      <c r="C19" s="31" t="s">
        <v>46</v>
      </c>
      <c r="D19" s="31">
        <v>2.0</v>
      </c>
      <c r="E19" s="31" t="s">
        <v>46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46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46</v>
      </c>
      <c r="C21" s="31" t="s">
        <v>50</v>
      </c>
      <c r="D21" s="31">
        <v>0.0</v>
      </c>
      <c r="E21" s="31" t="s">
        <v>46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43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45</v>
      </c>
      <c r="C23" s="31" t="s">
        <v>43</v>
      </c>
      <c r="D23" s="31">
        <v>4.0</v>
      </c>
      <c r="E23" s="31" t="s">
        <v>45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45</v>
      </c>
      <c r="C24" s="31" t="s">
        <v>42</v>
      </c>
      <c r="D24" s="31">
        <v>0.0</v>
      </c>
      <c r="E24" s="31" t="s">
        <v>42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40</v>
      </c>
      <c r="C25" s="31" t="s">
        <v>41</v>
      </c>
      <c r="D25" s="31">
        <v>9.0</v>
      </c>
      <c r="E25" s="31" t="s">
        <v>40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46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46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47</v>
      </c>
      <c r="D28" s="31">
        <v>2.0</v>
      </c>
      <c r="E28" s="31" t="s">
        <v>47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50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51</v>
      </c>
      <c r="C30" s="31" t="s">
        <v>46</v>
      </c>
      <c r="D30" s="31">
        <v>2.0</v>
      </c>
      <c r="E30" s="31" t="s">
        <v>46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45</v>
      </c>
      <c r="C31" s="31" t="s">
        <v>43</v>
      </c>
      <c r="D31" s="31">
        <v>4.0</v>
      </c>
      <c r="E31" s="31" t="s">
        <v>43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45</v>
      </c>
      <c r="C32" s="31" t="s">
        <v>51</v>
      </c>
      <c r="D32" s="31">
        <v>2.0</v>
      </c>
      <c r="E32" s="31" t="s">
        <v>45</v>
      </c>
      <c r="F32" s="43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45</v>
      </c>
      <c r="C33" s="31" t="s">
        <v>51</v>
      </c>
      <c r="D33" s="31">
        <v>2.0</v>
      </c>
      <c r="E33" s="31" t="s">
        <v>45</v>
      </c>
      <c r="F33" s="43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45</v>
      </c>
      <c r="C34" s="31" t="s">
        <v>37</v>
      </c>
      <c r="D34" s="31">
        <v>4.0</v>
      </c>
      <c r="E34" s="31" t="s">
        <v>45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46</v>
      </c>
      <c r="D35" s="31">
        <v>0.0</v>
      </c>
      <c r="E35" s="31" t="s">
        <v>46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46</v>
      </c>
      <c r="C36" s="31" t="s">
        <v>50</v>
      </c>
      <c r="D36" s="31">
        <v>6.0</v>
      </c>
      <c r="E36" s="31" t="s">
        <v>46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45</v>
      </c>
      <c r="C37" s="31" t="s">
        <v>46</v>
      </c>
      <c r="D37" s="31">
        <v>7.0</v>
      </c>
      <c r="E37" s="31" t="s">
        <v>46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47</v>
      </c>
      <c r="C38" s="31" t="s">
        <v>50</v>
      </c>
      <c r="D38" s="31">
        <v>5.0</v>
      </c>
      <c r="E38" s="31" t="s">
        <v>50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46</v>
      </c>
      <c r="C39" s="31" t="s">
        <v>47</v>
      </c>
      <c r="D39" s="31">
        <v>2.0</v>
      </c>
      <c r="E39" s="31" t="s">
        <v>46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52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45</v>
      </c>
      <c r="C41" s="31" t="s">
        <v>43</v>
      </c>
      <c r="D41" s="31">
        <v>4.0</v>
      </c>
      <c r="E41" s="31" t="s">
        <v>45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45</v>
      </c>
      <c r="C42" s="31" t="s">
        <v>46</v>
      </c>
      <c r="D42" s="31">
        <v>6.0</v>
      </c>
      <c r="E42" s="31" t="s">
        <v>45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53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54</v>
      </c>
      <c r="C44" s="31" t="s">
        <v>44</v>
      </c>
      <c r="D44" s="31">
        <v>2.0</v>
      </c>
      <c r="E44" s="31" t="s">
        <v>54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43</v>
      </c>
      <c r="C45" s="31" t="s">
        <v>46</v>
      </c>
      <c r="D45" s="31">
        <v>2.0</v>
      </c>
      <c r="E45" s="31" t="s">
        <v>46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43</v>
      </c>
      <c r="C46" s="31" t="s">
        <v>46</v>
      </c>
      <c r="D46" s="31">
        <v>0.0</v>
      </c>
      <c r="E46" s="31" t="s">
        <v>43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45</v>
      </c>
      <c r="C47" s="31" t="s">
        <v>42</v>
      </c>
      <c r="D47" s="31">
        <v>0.0</v>
      </c>
      <c r="E47" s="31" t="s">
        <v>42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45</v>
      </c>
      <c r="C48" s="31" t="s">
        <v>42</v>
      </c>
      <c r="D48" s="31">
        <v>0.0</v>
      </c>
      <c r="E48" s="31" t="s">
        <v>45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45</v>
      </c>
      <c r="C49" s="31" t="s">
        <v>46</v>
      </c>
      <c r="D49" s="31">
        <v>6.0</v>
      </c>
      <c r="E49" s="31" t="s">
        <v>45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45</v>
      </c>
      <c r="C50" s="31" t="s">
        <v>40</v>
      </c>
      <c r="D50" s="31">
        <v>0.0</v>
      </c>
      <c r="E50" s="31" t="s">
        <v>45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53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45</v>
      </c>
      <c r="C52" s="31" t="s">
        <v>40</v>
      </c>
      <c r="D52" s="31">
        <v>0.0</v>
      </c>
      <c r="E52" s="31" t="s">
        <v>45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45</v>
      </c>
      <c r="C53" s="31" t="s">
        <v>40</v>
      </c>
      <c r="D53" s="31">
        <v>0.0</v>
      </c>
      <c r="E53" s="31" t="s">
        <v>45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45</v>
      </c>
      <c r="C54" s="31" t="s">
        <v>42</v>
      </c>
      <c r="D54" s="31">
        <v>0.0</v>
      </c>
      <c r="E54" s="31" t="s">
        <v>45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45</v>
      </c>
      <c r="C55" s="31" t="s">
        <v>40</v>
      </c>
      <c r="D55" s="31">
        <v>0.0</v>
      </c>
      <c r="E55" s="31" t="s">
        <v>45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45</v>
      </c>
      <c r="C56" s="31" t="s">
        <v>55</v>
      </c>
      <c r="D56" s="31">
        <v>1.0</v>
      </c>
      <c r="E56" s="31" t="s">
        <v>45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46</v>
      </c>
      <c r="C57" s="31" t="s">
        <v>44</v>
      </c>
      <c r="D57" s="31">
        <v>9.0</v>
      </c>
      <c r="E57" s="31" t="s">
        <v>46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56</v>
      </c>
      <c r="C58" s="31" t="s">
        <v>54</v>
      </c>
      <c r="D58" s="31">
        <v>8.0</v>
      </c>
      <c r="E58" s="31" t="s">
        <v>56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56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53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46</v>
      </c>
      <c r="C61" s="31" t="s">
        <v>44</v>
      </c>
      <c r="D61" s="31">
        <v>9.0</v>
      </c>
      <c r="E61" s="31" t="s">
        <v>44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45</v>
      </c>
      <c r="C62" s="31" t="s">
        <v>46</v>
      </c>
      <c r="D62" s="31">
        <v>7.0</v>
      </c>
      <c r="E62" s="31" t="s">
        <v>45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57</v>
      </c>
      <c r="C63" s="31" t="s">
        <v>38</v>
      </c>
      <c r="D63" s="31">
        <v>1.0</v>
      </c>
      <c r="E63" s="31" t="s">
        <v>57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46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53</v>
      </c>
      <c r="C65" s="31" t="s">
        <v>56</v>
      </c>
      <c r="D65" s="31">
        <v>4.0</v>
      </c>
      <c r="E65" s="31" t="s">
        <v>53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44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56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57</v>
      </c>
      <c r="C68" s="31" t="s">
        <v>46</v>
      </c>
      <c r="D68" s="31">
        <v>0.0</v>
      </c>
      <c r="E68" s="31" t="s">
        <v>46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42</v>
      </c>
      <c r="C69" s="31" t="s">
        <v>46</v>
      </c>
      <c r="D69" s="31">
        <v>7.0</v>
      </c>
      <c r="E69" s="31" t="s">
        <v>46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46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49</v>
      </c>
      <c r="C71" s="31" t="s">
        <v>46</v>
      </c>
      <c r="D71" s="31">
        <v>1.0</v>
      </c>
      <c r="E71" s="31" t="s">
        <v>46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51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51</v>
      </c>
      <c r="C73" s="31" t="s">
        <v>49</v>
      </c>
      <c r="D73" s="31">
        <v>0.0</v>
      </c>
      <c r="E73" s="31" t="s">
        <v>49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43</v>
      </c>
      <c r="C74" s="31" t="s">
        <v>46</v>
      </c>
      <c r="D74" s="31">
        <v>0.0</v>
      </c>
      <c r="E74" s="31" t="s">
        <v>43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43</v>
      </c>
      <c r="C75" s="31" t="s">
        <v>58</v>
      </c>
      <c r="D75" s="31">
        <v>2.0</v>
      </c>
      <c r="E75" s="31" t="s">
        <v>43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43</v>
      </c>
      <c r="C76" s="31" t="s">
        <v>37</v>
      </c>
      <c r="D76" s="31">
        <v>0.0</v>
      </c>
      <c r="E76" s="31" t="s">
        <v>43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43</v>
      </c>
      <c r="C77" s="31" t="s">
        <v>38</v>
      </c>
      <c r="D77" s="31">
        <v>0.0</v>
      </c>
      <c r="E77" s="31" t="s">
        <v>43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46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45</v>
      </c>
      <c r="C79" s="31" t="s">
        <v>46</v>
      </c>
      <c r="D79" s="31">
        <v>7.0</v>
      </c>
      <c r="E79" s="31" t="s">
        <v>45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45</v>
      </c>
      <c r="C80" s="31" t="s">
        <v>42</v>
      </c>
      <c r="D80" s="31">
        <v>0.0</v>
      </c>
      <c r="E80" s="31" t="s">
        <v>45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46</v>
      </c>
      <c r="D81" s="31">
        <v>0.0</v>
      </c>
      <c r="E81" s="31" t="s">
        <v>46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45</v>
      </c>
      <c r="C82" s="31" t="s">
        <v>38</v>
      </c>
      <c r="D82" s="31">
        <v>6.0</v>
      </c>
      <c r="E82" s="31" t="s">
        <v>45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45</v>
      </c>
      <c r="C83" s="31" t="s">
        <v>46</v>
      </c>
      <c r="D83" s="31">
        <v>6.0</v>
      </c>
      <c r="E83" s="31" t="s">
        <v>45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50</v>
      </c>
      <c r="C84" s="31" t="s">
        <v>44</v>
      </c>
      <c r="D84" s="31">
        <v>5.0</v>
      </c>
      <c r="E84" s="31" t="s">
        <v>50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43</v>
      </c>
      <c r="C85" s="31" t="s">
        <v>46</v>
      </c>
      <c r="D85" s="31">
        <v>0.0</v>
      </c>
      <c r="E85" s="31" t="s">
        <v>46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45</v>
      </c>
      <c r="C86" s="31" t="s">
        <v>40</v>
      </c>
      <c r="D86" s="31">
        <v>1.0</v>
      </c>
      <c r="E86" s="31" t="s">
        <v>45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43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46</v>
      </c>
      <c r="C88" s="31" t="s">
        <v>50</v>
      </c>
      <c r="D88" s="31">
        <v>7.0</v>
      </c>
      <c r="E88" s="31" t="s">
        <v>50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45</v>
      </c>
      <c r="C89" s="31" t="s">
        <v>38</v>
      </c>
      <c r="D89" s="31">
        <v>6.0</v>
      </c>
      <c r="E89" s="31" t="s">
        <v>45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45</v>
      </c>
      <c r="C90" s="31" t="s">
        <v>42</v>
      </c>
      <c r="D90" s="31">
        <v>0.0</v>
      </c>
      <c r="E90" s="31" t="s">
        <v>42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 t="s">
        <v>45</v>
      </c>
      <c r="C91" s="31" t="s">
        <v>43</v>
      </c>
      <c r="D91" s="31">
        <v>4.0</v>
      </c>
      <c r="E91" s="31" t="s">
        <v>45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33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 t="shared" si="13"/>
        <v>-47.37592789</v>
      </c>
      <c r="U91" s="35">
        <f t="shared" si="14"/>
        <v>-49.37693032</v>
      </c>
      <c r="V91" s="38">
        <f t="shared" si="15"/>
        <v>0.8809022865</v>
      </c>
      <c r="W91" s="39">
        <f t="shared" si="16"/>
        <v>10.50105503</v>
      </c>
      <c r="X91" s="39">
        <f t="shared" si="17"/>
        <v>0.03576921501</v>
      </c>
      <c r="Y91" s="39">
        <f>if(N91=1,(W91*(S91-V91))*'Säännöt ja ohjeet'!$B$54+X91,"")</f>
        <v>2.5370725</v>
      </c>
      <c r="Z91" s="39">
        <f t="shared" si="18"/>
        <v>0</v>
      </c>
      <c r="AA91" s="39">
        <f t="shared" si="19"/>
        <v>0.1190977135</v>
      </c>
      <c r="AB91" s="39">
        <f t="shared" si="20"/>
        <v>25.32052471</v>
      </c>
      <c r="AC91" s="39">
        <f t="shared" si="21"/>
        <v>1.268608473</v>
      </c>
      <c r="AD91" s="39">
        <f>if(N91=1,(AB91*(Z91-AA91))*'Säännöt ja ohjeet'!$B$54+AC91,"")</f>
        <v>-4.762624719</v>
      </c>
      <c r="AE91" s="40">
        <f t="shared" si="22"/>
        <v>7</v>
      </c>
      <c r="AF91" s="40">
        <f t="shared" si="23"/>
        <v>-5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1787.934825</v>
      </c>
      <c r="AK91" s="28">
        <f t="shared" si="119"/>
        <v>2432.975019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1521.313876</v>
      </c>
    </row>
    <row r="92">
      <c r="A92" s="1"/>
      <c r="B92" s="30" t="s">
        <v>45</v>
      </c>
      <c r="C92" s="31" t="s">
        <v>43</v>
      </c>
      <c r="D92" s="31">
        <v>5.0</v>
      </c>
      <c r="E92" s="31" t="s">
        <v>45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33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 t="shared" si="13"/>
        <v>-47.35547453</v>
      </c>
      <c r="U92" s="35">
        <f t="shared" si="14"/>
        <v>-48.77579399</v>
      </c>
      <c r="V92" s="38">
        <f t="shared" si="15"/>
        <v>0.8053884929</v>
      </c>
      <c r="W92" s="39">
        <f t="shared" si="16"/>
        <v>10.45207661</v>
      </c>
      <c r="X92" s="39">
        <f t="shared" si="17"/>
        <v>0.03474417886</v>
      </c>
      <c r="Y92" s="39">
        <f>if(N92=1,(W92*(S92-V92))*'Säännöt ja ohjeet'!$B$54+X92,"")</f>
        <v>4.102932941</v>
      </c>
      <c r="Z92" s="39">
        <f t="shared" si="18"/>
        <v>0</v>
      </c>
      <c r="AA92" s="39">
        <f t="shared" si="19"/>
        <v>0.1946115071</v>
      </c>
      <c r="AB92" s="39">
        <f t="shared" si="20"/>
        <v>25.44865444</v>
      </c>
      <c r="AC92" s="39">
        <f t="shared" si="21"/>
        <v>1.280494702</v>
      </c>
      <c r="AD92" s="39">
        <f>if(N92=1,(AB92*(Z92-AA92))*'Säännöt ja ohjeet'!$B$54+AC92,"")</f>
        <v>-8.624707287</v>
      </c>
      <c r="AE92" s="40">
        <f t="shared" si="22"/>
        <v>9</v>
      </c>
      <c r="AF92" s="40">
        <f t="shared" si="23"/>
        <v>-7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1779.310118</v>
      </c>
      <c r="AK92" s="28">
        <f t="shared" si="120"/>
        <v>2437.077952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1521.139962</v>
      </c>
    </row>
    <row r="93">
      <c r="A93" s="1"/>
      <c r="B93" s="30" t="s">
        <v>45</v>
      </c>
      <c r="C93" s="31" t="s">
        <v>42</v>
      </c>
      <c r="D93" s="31">
        <v>0.0</v>
      </c>
      <c r="E93" s="31" t="s">
        <v>42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33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 t="shared" si="13"/>
        <v>-47.32227052</v>
      </c>
      <c r="U93" s="35">
        <f t="shared" si="14"/>
        <v>-47.84490387</v>
      </c>
      <c r="V93" s="38">
        <f t="shared" si="15"/>
        <v>0.627763325</v>
      </c>
      <c r="W93" s="39">
        <f t="shared" si="16"/>
        <v>10.37305097</v>
      </c>
      <c r="X93" s="39">
        <f t="shared" si="17"/>
        <v>0.03314330451</v>
      </c>
      <c r="Y93" s="39">
        <f>if(N93=1,(W93*(S93-V93))*'Säännöt ja ohjeet'!$B$54+X93,"")</f>
        <v>-12.99049863</v>
      </c>
      <c r="Z93" s="39">
        <f t="shared" si="18"/>
        <v>1</v>
      </c>
      <c r="AA93" s="39">
        <f t="shared" si="19"/>
        <v>0.372236675</v>
      </c>
      <c r="AB93" s="39">
        <f t="shared" si="20"/>
        <v>11.68925731</v>
      </c>
      <c r="AC93" s="39">
        <f t="shared" si="21"/>
        <v>0.06955338012</v>
      </c>
      <c r="AD93" s="39">
        <f>if(N93=1,(AB93*(Z93-AA93))*'Säännöt ja ohjeet'!$B$54+AC93,"")</f>
        <v>14.74572745</v>
      </c>
      <c r="AE93" s="40">
        <f t="shared" si="22"/>
        <v>-10</v>
      </c>
      <c r="AF93" s="40">
        <f t="shared" si="23"/>
        <v>12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1779.310118</v>
      </c>
      <c r="AK93" s="28">
        <f t="shared" si="121"/>
        <v>2424.087453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2384.930146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1521.207471</v>
      </c>
    </row>
    <row r="94">
      <c r="A94" s="1"/>
      <c r="B94" s="30" t="s">
        <v>46</v>
      </c>
      <c r="C94" s="31" t="s">
        <v>44</v>
      </c>
      <c r="D94" s="31">
        <v>8.0</v>
      </c>
      <c r="E94" s="31" t="s">
        <v>46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33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 t="shared" si="13"/>
        <v>-51.8695403</v>
      </c>
      <c r="U94" s="35">
        <f t="shared" si="14"/>
        <v>-54.52452807</v>
      </c>
      <c r="V94" s="38">
        <f t="shared" si="15"/>
        <v>0.9343177444</v>
      </c>
      <c r="W94" s="39">
        <f t="shared" si="16"/>
        <v>29.32930358</v>
      </c>
      <c r="X94" s="39">
        <f t="shared" si="17"/>
        <v>1.630852091</v>
      </c>
      <c r="Y94" s="39">
        <f>if(N94=1,(W94*(S94-V94))*'Säännöt ja ohjeet'!$B$54+X94,"")</f>
        <v>5.483681718</v>
      </c>
      <c r="Z94" s="39">
        <f t="shared" si="18"/>
        <v>0</v>
      </c>
      <c r="AA94" s="39">
        <f t="shared" si="19"/>
        <v>0.06568225557</v>
      </c>
      <c r="AB94" s="39">
        <f t="shared" si="20"/>
        <v>82.95158341</v>
      </c>
      <c r="AC94" s="39">
        <f t="shared" si="21"/>
        <v>5.411073684</v>
      </c>
      <c r="AD94" s="39">
        <f>if(N94=1,(AB94*(Z94-AA94))*'Säännöt ja ohjeet'!$B$54+AC94,"")</f>
        <v>-5.485820519</v>
      </c>
      <c r="AE94" s="40">
        <f t="shared" si="22"/>
        <v>-3</v>
      </c>
      <c r="AF94" s="40">
        <f t="shared" si="23"/>
        <v>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1779.310118</v>
      </c>
      <c r="AK94" s="28">
        <f t="shared" si="122"/>
        <v>2424.087453</v>
      </c>
      <c r="AL94" s="28">
        <f t="shared" si="122"/>
        <v>1745.925637</v>
      </c>
      <c r="AM94" s="28">
        <f t="shared" si="122"/>
        <v>1653.165849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2384.930146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130.0847058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1521.207388</v>
      </c>
    </row>
    <row r="95">
      <c r="A95" s="1"/>
      <c r="B95" s="30" t="s">
        <v>43</v>
      </c>
      <c r="C95" s="31" t="s">
        <v>46</v>
      </c>
      <c r="D95" s="31">
        <v>1.0</v>
      </c>
      <c r="E95" s="31" t="s">
        <v>46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33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 t="shared" si="13"/>
        <v>-51.28843566</v>
      </c>
      <c r="U95" s="35">
        <f t="shared" si="14"/>
        <v>-51.63044805</v>
      </c>
      <c r="V95" s="38">
        <f t="shared" si="15"/>
        <v>0.5846792715</v>
      </c>
      <c r="W95" s="39">
        <f t="shared" si="16"/>
        <v>25.68130313</v>
      </c>
      <c r="X95" s="39">
        <f t="shared" si="17"/>
        <v>1.302022589</v>
      </c>
      <c r="Y95" s="39">
        <f>if(N95=1,(W95*(S95-V95))*'Säännöt ja ohjeet'!$B$54+X95,"")</f>
        <v>-28.72862862</v>
      </c>
      <c r="Z95" s="39">
        <f t="shared" si="18"/>
        <v>1</v>
      </c>
      <c r="AA95" s="39">
        <f t="shared" si="19"/>
        <v>0.4153207285</v>
      </c>
      <c r="AB95" s="39">
        <f t="shared" si="20"/>
        <v>29.17371863</v>
      </c>
      <c r="AC95" s="39">
        <f t="shared" si="21"/>
        <v>1.617146966</v>
      </c>
      <c r="AD95" s="39">
        <f>if(N95=1,(AB95*(Z95-AA95))*'Säännöt ja ohjeet'!$B$54+AC95,"")</f>
        <v>35.73168408</v>
      </c>
      <c r="AE95" s="40">
        <f t="shared" si="22"/>
        <v>-9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1750.581489</v>
      </c>
      <c r="AK95" s="28">
        <f t="shared" si="123"/>
        <v>2424.087453</v>
      </c>
      <c r="AL95" s="28">
        <f t="shared" si="123"/>
        <v>1745.925637</v>
      </c>
      <c r="AM95" s="28">
        <f t="shared" si="123"/>
        <v>1688.897533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2384.930146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130.0847058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1521.476737</v>
      </c>
    </row>
    <row r="96">
      <c r="A96" s="1"/>
      <c r="B96" s="30" t="s">
        <v>43</v>
      </c>
      <c r="C96" s="31" t="s">
        <v>46</v>
      </c>
      <c r="D96" s="31">
        <v>0.0</v>
      </c>
      <c r="E96" s="31" t="s">
        <v>43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33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 t="shared" si="13"/>
        <v>-51.4194449</v>
      </c>
      <c r="U96" s="35">
        <f t="shared" si="14"/>
        <v>-51.6927179</v>
      </c>
      <c r="V96" s="38">
        <f t="shared" si="15"/>
        <v>0.5678962452</v>
      </c>
      <c r="W96" s="39">
        <f t="shared" si="16"/>
        <v>26.46195893</v>
      </c>
      <c r="X96" s="39">
        <f t="shared" si="17"/>
        <v>1.373754336</v>
      </c>
      <c r="Y96" s="39">
        <f>if(N96=1,(W96*(S96-V96))*'Säännöt ja ohjeet'!$B$54+X96,"")</f>
        <v>24.24237796</v>
      </c>
      <c r="Z96" s="39">
        <f t="shared" si="18"/>
        <v>0</v>
      </c>
      <c r="AA96" s="39">
        <f t="shared" si="19"/>
        <v>0.4321037548</v>
      </c>
      <c r="AB96" s="39">
        <f t="shared" si="20"/>
        <v>28.16754955</v>
      </c>
      <c r="AC96" s="39">
        <f t="shared" si="21"/>
        <v>1.527852426</v>
      </c>
      <c r="AD96" s="39">
        <f>if(N96=1,(AB96*(Z96-AA96))*'Säännöt ja ohjeet'!$B$54+AC96,"")</f>
        <v>-22.81475542</v>
      </c>
      <c r="AE96" s="40">
        <f t="shared" si="22"/>
        <v>10</v>
      </c>
      <c r="AF96" s="40">
        <f t="shared" si="23"/>
        <v>-8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1774.823867</v>
      </c>
      <c r="AK96" s="28">
        <f t="shared" si="124"/>
        <v>2424.087453</v>
      </c>
      <c r="AL96" s="28">
        <f t="shared" si="124"/>
        <v>1745.925637</v>
      </c>
      <c r="AM96" s="28">
        <f t="shared" si="124"/>
        <v>1666.082778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2384.930146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130.0847058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1521.531645</v>
      </c>
    </row>
    <row r="97">
      <c r="A97" s="1"/>
      <c r="B97" s="30" t="s">
        <v>45</v>
      </c>
      <c r="C97" s="31" t="s">
        <v>59</v>
      </c>
      <c r="D97" s="31">
        <v>0.0</v>
      </c>
      <c r="E97" s="31" t="s">
        <v>45</v>
      </c>
      <c r="F97" s="44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33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 t="shared" si="13"/>
        <v>-47.42686377</v>
      </c>
      <c r="U97" s="35">
        <f t="shared" si="14"/>
        <v>-48.72370655</v>
      </c>
      <c r="V97" s="38">
        <f t="shared" si="15"/>
        <v>0.7853031474</v>
      </c>
      <c r="W97" s="39">
        <f t="shared" si="16"/>
        <v>10.6240279</v>
      </c>
      <c r="X97" s="39">
        <f t="shared" si="17"/>
        <v>0.03845703074</v>
      </c>
      <c r="Y97" s="39">
        <f>if(N97=1,(W97*(S97-V97))*'Säännöt ja ohjeet'!$B$54+X97,"")</f>
        <v>4.600347737</v>
      </c>
      <c r="Z97" s="39">
        <f t="shared" si="18"/>
        <v>0</v>
      </c>
      <c r="AA97" s="39">
        <f t="shared" si="19"/>
        <v>0.2146968526</v>
      </c>
      <c r="AB97" s="39">
        <f t="shared" si="20"/>
        <v>14.28970609</v>
      </c>
      <c r="AC97" s="39">
        <f t="shared" si="21"/>
        <v>0.217627709</v>
      </c>
      <c r="AD97" s="39">
        <f>if(N97=1,(AB97*(Z97-AA97))*'Säännöt ja ohjeet'!$B$54+AC97,"")</f>
        <v>-5.918282137</v>
      </c>
      <c r="AE97" s="40">
        <f t="shared" si="22"/>
        <v>8</v>
      </c>
      <c r="AF97" s="40">
        <f t="shared" si="23"/>
        <v>-6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1774.823867</v>
      </c>
      <c r="AK97" s="28">
        <f t="shared" si="125"/>
        <v>2428.687801</v>
      </c>
      <c r="AL97" s="28">
        <f t="shared" si="125"/>
        <v>1745.925637</v>
      </c>
      <c r="AM97" s="28">
        <f t="shared" si="125"/>
        <v>1666.082778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2384.930146</v>
      </c>
      <c r="AU97" s="28">
        <f t="shared" si="125"/>
        <v>2239.890107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130.0847058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1521.480955</v>
      </c>
    </row>
    <row r="98">
      <c r="A98" s="1"/>
      <c r="B98" s="30" t="s">
        <v>43</v>
      </c>
      <c r="C98" s="31" t="s">
        <v>37</v>
      </c>
      <c r="D98" s="31">
        <v>0.0</v>
      </c>
      <c r="E98" s="31" t="s">
        <v>37</v>
      </c>
      <c r="F98" s="44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33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 t="shared" si="13"/>
        <v>-51.30905625</v>
      </c>
      <c r="U98" s="35">
        <f t="shared" si="14"/>
        <v>-52.53750525</v>
      </c>
      <c r="V98" s="38">
        <f t="shared" si="15"/>
        <v>0.7735469961</v>
      </c>
      <c r="W98" s="39">
        <f t="shared" si="16"/>
        <v>25.80263195</v>
      </c>
      <c r="X98" s="39">
        <f t="shared" si="17"/>
        <v>1.313221982</v>
      </c>
      <c r="Y98" s="39">
        <f>if(N98=1,(W98*(S98-V98))*'Säännöt ja ohjeet'!$B$54+X98,"")</f>
        <v>-38.60587489</v>
      </c>
      <c r="Z98" s="39">
        <f t="shared" si="18"/>
        <v>1</v>
      </c>
      <c r="AA98" s="39">
        <f t="shared" si="19"/>
        <v>0.2264530039</v>
      </c>
      <c r="AB98" s="39">
        <f t="shared" si="20"/>
        <v>34.16715632</v>
      </c>
      <c r="AC98" s="39">
        <f t="shared" si="21"/>
        <v>2.044396545</v>
      </c>
      <c r="AD98" s="39">
        <f>if(N98=1,(AB98*(Z98-AA98))*'Säännöt ja ohjeet'!$B$54+AC98,"")</f>
        <v>54.90419881</v>
      </c>
      <c r="AE98" s="40">
        <f t="shared" si="22"/>
        <v>-14</v>
      </c>
      <c r="AF98" s="40">
        <f t="shared" si="23"/>
        <v>16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1736.217992</v>
      </c>
      <c r="AK98" s="28">
        <f t="shared" si="126"/>
        <v>2428.687801</v>
      </c>
      <c r="AL98" s="28">
        <f t="shared" si="126"/>
        <v>1745.925637</v>
      </c>
      <c r="AM98" s="28">
        <f t="shared" si="126"/>
        <v>1666.082778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1537.14849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2384.930146</v>
      </c>
      <c r="AU98" s="28">
        <f t="shared" si="126"/>
        <v>2239.890107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130.0847058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1522.107814</v>
      </c>
    </row>
    <row r="99">
      <c r="A99" s="1"/>
      <c r="B99" s="30" t="s">
        <v>43</v>
      </c>
      <c r="C99" s="31" t="s">
        <v>46</v>
      </c>
      <c r="D99" s="31">
        <v>0.0</v>
      </c>
      <c r="E99" s="31" t="s">
        <v>43</v>
      </c>
      <c r="F99" s="44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33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 t="shared" si="13"/>
        <v>-51.48403771</v>
      </c>
      <c r="U99" s="35">
        <f t="shared" si="14"/>
        <v>-51.7911493</v>
      </c>
      <c r="V99" s="38">
        <f t="shared" si="15"/>
        <v>0.576180077</v>
      </c>
      <c r="W99" s="39">
        <f t="shared" si="16"/>
        <v>26.8555435</v>
      </c>
      <c r="X99" s="39">
        <f t="shared" si="17"/>
        <v>1.409628899</v>
      </c>
      <c r="Y99" s="39">
        <f>if(N99=1,(W99*(S99-V99))*'Säännöt ja ohjeet'!$B$54+X99,"")</f>
        <v>24.17345766</v>
      </c>
      <c r="Z99" s="39">
        <f t="shared" si="18"/>
        <v>0</v>
      </c>
      <c r="AA99" s="39">
        <f t="shared" si="19"/>
        <v>0.423819923</v>
      </c>
      <c r="AB99" s="39">
        <f t="shared" si="20"/>
        <v>28.80846296</v>
      </c>
      <c r="AC99" s="39">
        <f t="shared" si="21"/>
        <v>1.584865435</v>
      </c>
      <c r="AD99" s="39">
        <f>if(N99=1,(AB99*(Z99-AA99))*'Säännöt ja ohjeet'!$B$54+AC99,"")</f>
        <v>-22.83433567</v>
      </c>
      <c r="AE99" s="40">
        <f t="shared" si="22"/>
        <v>10</v>
      </c>
      <c r="AF99" s="40">
        <f t="shared" si="23"/>
        <v>-8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1760.39145</v>
      </c>
      <c r="AK99" s="28">
        <f t="shared" si="127"/>
        <v>2428.687801</v>
      </c>
      <c r="AL99" s="28">
        <f t="shared" si="127"/>
        <v>1745.925637</v>
      </c>
      <c r="AM99" s="28">
        <f t="shared" si="127"/>
        <v>1643.248442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1537.14849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2384.930146</v>
      </c>
      <c r="AU99" s="28">
        <f t="shared" si="127"/>
        <v>2239.890107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130.0847058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1522.159319</v>
      </c>
    </row>
    <row r="100">
      <c r="A100" s="1"/>
      <c r="B100" s="30" t="s">
        <v>59</v>
      </c>
      <c r="C100" s="31" t="s">
        <v>46</v>
      </c>
      <c r="D100" s="31">
        <v>6.0</v>
      </c>
      <c r="E100" s="31" t="s">
        <v>59</v>
      </c>
      <c r="F100" s="44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33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 t="shared" si="13"/>
        <v>-48.76289498</v>
      </c>
      <c r="U100" s="35">
        <f t="shared" si="14"/>
        <v>-49.06429135</v>
      </c>
      <c r="V100" s="38">
        <f t="shared" si="15"/>
        <v>0.5747838358</v>
      </c>
      <c r="W100" s="39">
        <f t="shared" si="16"/>
        <v>14.41827906</v>
      </c>
      <c r="X100" s="39">
        <f t="shared" si="17"/>
        <v>0.2275608352</v>
      </c>
      <c r="Y100" s="39">
        <f>if(N100=1,(W100*(S100-V100))*'Säännöt ja ohjeet'!$B$54+X100,"")</f>
        <v>12.48933147</v>
      </c>
      <c r="Z100" s="39">
        <f t="shared" si="18"/>
        <v>0</v>
      </c>
      <c r="AA100" s="39">
        <f t="shared" si="19"/>
        <v>0.4252161642</v>
      </c>
      <c r="AB100" s="39">
        <f t="shared" si="20"/>
        <v>29.45532555</v>
      </c>
      <c r="AC100" s="39">
        <f t="shared" si="21"/>
        <v>1.641933304</v>
      </c>
      <c r="AD100" s="39">
        <f>if(N100=1,(AB100*(Z100-AA100))*'Säännöt ja ohjeet'!$B$54+AC100,"")</f>
        <v>-23.40782779</v>
      </c>
      <c r="AE100" s="40">
        <f t="shared" si="22"/>
        <v>12</v>
      </c>
      <c r="AF100" s="40">
        <f t="shared" si="23"/>
        <v>-10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1760.39145</v>
      </c>
      <c r="AK100" s="28">
        <f t="shared" si="128"/>
        <v>2428.687801</v>
      </c>
      <c r="AL100" s="28">
        <f t="shared" si="128"/>
        <v>1745.925637</v>
      </c>
      <c r="AM100" s="28">
        <f t="shared" si="128"/>
        <v>1619.840615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1537.14849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2384.930146</v>
      </c>
      <c r="AU100" s="28">
        <f t="shared" si="128"/>
        <v>2252.379438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130.0847058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1521.739377</v>
      </c>
    </row>
    <row r="101">
      <c r="A101" s="1"/>
      <c r="B101" s="30" t="s">
        <v>55</v>
      </c>
      <c r="C101" s="31" t="s">
        <v>38</v>
      </c>
      <c r="D101" s="31">
        <v>5.0</v>
      </c>
      <c r="E101" s="31" t="s">
        <v>38</v>
      </c>
      <c r="F101" s="44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33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 t="shared" si="13"/>
        <v>-49.43987242</v>
      </c>
      <c r="U101" s="35">
        <f t="shared" si="14"/>
        <v>-49.04733807</v>
      </c>
      <c r="V101" s="38">
        <f t="shared" si="15"/>
        <v>0.4031073566</v>
      </c>
      <c r="W101" s="39">
        <f t="shared" si="16"/>
        <v>16.83120295</v>
      </c>
      <c r="X101" s="39">
        <f t="shared" si="17"/>
        <v>0.4425597129</v>
      </c>
      <c r="Y101" s="39">
        <f>if(N101=1,(W101*(S101-V101))*'Säännöt ja ohjeet'!$B$54+X101,"")</f>
        <v>-13.12700374</v>
      </c>
      <c r="Z101" s="39">
        <f t="shared" si="18"/>
        <v>1</v>
      </c>
      <c r="AA101" s="39">
        <f t="shared" si="19"/>
        <v>0.5968926434</v>
      </c>
      <c r="AB101" s="39">
        <f t="shared" si="20"/>
        <v>26.58929856</v>
      </c>
      <c r="AC101" s="39">
        <f t="shared" si="21"/>
        <v>1.385382208</v>
      </c>
      <c r="AD101" s="39">
        <f>if(N101=1,(AB101*(Z101-AA101))*'Säännöt ja ohjeet'!$B$54+AC101,"")</f>
        <v>22.82206591</v>
      </c>
      <c r="AE101" s="40">
        <f t="shared" si="22"/>
        <v>-6</v>
      </c>
      <c r="AF101" s="40">
        <f t="shared" si="23"/>
        <v>8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1760.39145</v>
      </c>
      <c r="AK101" s="28">
        <f t="shared" si="129"/>
        <v>2428.687801</v>
      </c>
      <c r="AL101" s="28">
        <f t="shared" si="129"/>
        <v>1768.747703</v>
      </c>
      <c r="AM101" s="28">
        <f t="shared" si="129"/>
        <v>1619.840615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1537.14849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2384.930146</v>
      </c>
      <c r="AU101" s="28">
        <f t="shared" si="129"/>
        <v>2252.379438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2119.11737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130.0847058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1522.112264</v>
      </c>
    </row>
    <row r="102">
      <c r="A102" s="1"/>
      <c r="B102" s="30" t="s">
        <v>45</v>
      </c>
      <c r="C102" s="31" t="s">
        <v>42</v>
      </c>
      <c r="D102" s="31">
        <v>0.0</v>
      </c>
      <c r="E102" s="31" t="s">
        <v>45</v>
      </c>
      <c r="F102" s="44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33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 t="shared" si="13"/>
        <v>-47.39000245</v>
      </c>
      <c r="U102" s="35">
        <f t="shared" si="14"/>
        <v>-47.73300284</v>
      </c>
      <c r="V102" s="38">
        <f t="shared" si="15"/>
        <v>0.5849191693</v>
      </c>
      <c r="W102" s="39">
        <f t="shared" si="16"/>
        <v>10.53489177</v>
      </c>
      <c r="X102" s="39">
        <f t="shared" si="17"/>
        <v>0.03649233453</v>
      </c>
      <c r="Y102" s="39">
        <f>if(N102=1,(W102*(S102-V102))*'Säännöt ja ohjeet'!$B$54+X102,"")</f>
        <v>8.782155589</v>
      </c>
      <c r="Z102" s="39">
        <f t="shared" si="18"/>
        <v>0</v>
      </c>
      <c r="AA102" s="39">
        <f t="shared" si="19"/>
        <v>0.4150808307</v>
      </c>
      <c r="AB102" s="39">
        <f t="shared" si="20"/>
        <v>11.39406793</v>
      </c>
      <c r="AC102" s="39">
        <f t="shared" si="21"/>
        <v>0.05941149429</v>
      </c>
      <c r="AD102" s="39">
        <f>if(N102=1,(AB102*(Z102-AA102))*'Säännöt ja ohjeet'!$B$54+AC102,"")</f>
        <v>-9.399506871</v>
      </c>
      <c r="AE102" s="40">
        <f t="shared" si="22"/>
        <v>11</v>
      </c>
      <c r="AF102" s="40">
        <f t="shared" si="23"/>
        <v>-9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1760.39145</v>
      </c>
      <c r="AK102" s="28">
        <f t="shared" si="130"/>
        <v>2437.469957</v>
      </c>
      <c r="AL102" s="28">
        <f t="shared" si="130"/>
        <v>1768.747703</v>
      </c>
      <c r="AM102" s="28">
        <f t="shared" si="130"/>
        <v>1619.840615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1537.14849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2375.530639</v>
      </c>
      <c r="AU102" s="28">
        <f t="shared" si="130"/>
        <v>2252.379438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2119.11737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130.0847058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1522.088519</v>
      </c>
    </row>
    <row r="103">
      <c r="A103" s="1"/>
      <c r="B103" s="30" t="s">
        <v>43</v>
      </c>
      <c r="C103" s="31" t="s">
        <v>46</v>
      </c>
      <c r="D103" s="31">
        <v>0.0</v>
      </c>
      <c r="E103" s="31" t="s">
        <v>46</v>
      </c>
      <c r="F103" s="44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33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 t="shared" si="13"/>
        <v>-51.37498432</v>
      </c>
      <c r="U103" s="35">
        <f t="shared" si="14"/>
        <v>-51.98650758</v>
      </c>
      <c r="V103" s="38">
        <f t="shared" si="15"/>
        <v>0.6482881995</v>
      </c>
      <c r="W103" s="39">
        <f t="shared" si="16"/>
        <v>26.19440329</v>
      </c>
      <c r="X103" s="39">
        <f t="shared" si="17"/>
        <v>1.349256561</v>
      </c>
      <c r="Y103" s="39">
        <f>if(N103=1,(W103*(S103-V103))*'Säännöt ja ohjeet'!$B$54+X103,"")</f>
        <v>-32.61378853</v>
      </c>
      <c r="Z103" s="39">
        <f t="shared" si="18"/>
        <v>1</v>
      </c>
      <c r="AA103" s="39">
        <f t="shared" si="19"/>
        <v>0.3517118005</v>
      </c>
      <c r="AB103" s="39">
        <f t="shared" si="20"/>
        <v>30.12400969</v>
      </c>
      <c r="AC103" s="39">
        <f t="shared" si="21"/>
        <v>1.700439072</v>
      </c>
      <c r="AD103" s="39">
        <f>if(N103=1,(AB103*(Z103-AA103))*'Säännöt ja ohjeet'!$B$54+AC103,"")</f>
        <v>40.75851908</v>
      </c>
      <c r="AE103" s="40">
        <f t="shared" si="22"/>
        <v>-11</v>
      </c>
      <c r="AF103" s="40">
        <f t="shared" si="23"/>
        <v>13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1727.777662</v>
      </c>
      <c r="AK103" s="28">
        <f t="shared" si="131"/>
        <v>2437.469957</v>
      </c>
      <c r="AL103" s="28">
        <f t="shared" si="131"/>
        <v>1768.747703</v>
      </c>
      <c r="AM103" s="28">
        <f t="shared" si="131"/>
        <v>1660.599134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1537.14849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2375.530639</v>
      </c>
      <c r="AU103" s="28">
        <f t="shared" si="131"/>
        <v>2252.379438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2119.11737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130.0847058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1522.401778</v>
      </c>
    </row>
    <row r="104">
      <c r="A104" s="1"/>
      <c r="B104" s="30" t="s">
        <v>45</v>
      </c>
      <c r="C104" s="31" t="s">
        <v>43</v>
      </c>
      <c r="D104" s="31">
        <v>4.0</v>
      </c>
      <c r="E104" s="31" t="s">
        <v>45</v>
      </c>
      <c r="F104" s="44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33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 t="shared" si="13"/>
        <v>-47.31908987</v>
      </c>
      <c r="U104" s="35">
        <f t="shared" si="14"/>
        <v>-49.75898249</v>
      </c>
      <c r="V104" s="38">
        <f t="shared" si="15"/>
        <v>0.9198191685</v>
      </c>
      <c r="W104" s="39">
        <f t="shared" si="16"/>
        <v>10.36551243</v>
      </c>
      <c r="X104" s="39">
        <f t="shared" si="17"/>
        <v>0.0329939537</v>
      </c>
      <c r="Y104" s="39">
        <f>if(N104=1,(W104*(S104-V104))*'Säännöt ja ohjeet'!$B$54+X104,"")</f>
        <v>1.695224765</v>
      </c>
      <c r="Z104" s="39">
        <f t="shared" si="18"/>
        <v>0</v>
      </c>
      <c r="AA104" s="39">
        <f t="shared" si="19"/>
        <v>0.08018083147</v>
      </c>
      <c r="AB104" s="39">
        <f t="shared" si="20"/>
        <v>27.08783822</v>
      </c>
      <c r="AC104" s="39">
        <f t="shared" si="21"/>
        <v>1.430712322</v>
      </c>
      <c r="AD104" s="39">
        <f>if(N104=1,(AB104*(Z104-AA104))*'Säännöt ja ohjeet'!$B$54+AC104,"")</f>
        <v>-2.91313846</v>
      </c>
      <c r="AE104" s="40">
        <f t="shared" si="22"/>
        <v>5</v>
      </c>
      <c r="AF104" s="40">
        <f t="shared" si="23"/>
        <v>-3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1724.864523</v>
      </c>
      <c r="AK104" s="28">
        <f t="shared" si="132"/>
        <v>2439.165181</v>
      </c>
      <c r="AL104" s="28">
        <f t="shared" si="132"/>
        <v>1768.747703</v>
      </c>
      <c r="AM104" s="28">
        <f t="shared" si="132"/>
        <v>1660.599134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1537.14849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2375.530639</v>
      </c>
      <c r="AU104" s="28">
        <f t="shared" si="132"/>
        <v>2252.379438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2119.11737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130.0847058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1522.354935</v>
      </c>
    </row>
    <row r="105">
      <c r="A105" s="1"/>
      <c r="B105" s="30" t="s">
        <v>45</v>
      </c>
      <c r="C105" s="31" t="s">
        <v>43</v>
      </c>
      <c r="D105" s="31">
        <v>5.0</v>
      </c>
      <c r="E105" s="31" t="s">
        <v>45</v>
      </c>
      <c r="F105" s="44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33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 t="shared" si="13"/>
        <v>-47.30531846</v>
      </c>
      <c r="U105" s="35">
        <f t="shared" si="14"/>
        <v>-49.17961112</v>
      </c>
      <c r="V105" s="38">
        <f t="shared" si="15"/>
        <v>0.8669541925</v>
      </c>
      <c r="W105" s="39">
        <f t="shared" si="16"/>
        <v>10.3329357</v>
      </c>
      <c r="X105" s="39">
        <f t="shared" si="17"/>
        <v>0.03235518836</v>
      </c>
      <c r="Y105" s="39">
        <f>if(N105=1,(W105*(S105-V105))*'Säännöt ja ohjeet'!$B$54+X105,"")</f>
        <v>2.781862736</v>
      </c>
      <c r="Z105" s="39">
        <f t="shared" si="18"/>
        <v>0</v>
      </c>
      <c r="AA105" s="39">
        <f t="shared" si="19"/>
        <v>0.1330458075</v>
      </c>
      <c r="AB105" s="39">
        <f t="shared" si="20"/>
        <v>27.16818765</v>
      </c>
      <c r="AC105" s="39">
        <f t="shared" si="21"/>
        <v>1.437989575</v>
      </c>
      <c r="AD105" s="39">
        <f>if(N105=1,(AB105*(Z105-AA105))*'Säännöt ja ohjeet'!$B$54+AC105,"")</f>
        <v>-5.791237354</v>
      </c>
      <c r="AE105" s="40">
        <f t="shared" si="22"/>
        <v>7</v>
      </c>
      <c r="AF105" s="40">
        <f t="shared" si="23"/>
        <v>-5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1719.073286</v>
      </c>
      <c r="AK105" s="28">
        <f t="shared" si="133"/>
        <v>2441.947044</v>
      </c>
      <c r="AL105" s="28">
        <f t="shared" si="133"/>
        <v>1768.747703</v>
      </c>
      <c r="AM105" s="28">
        <f t="shared" si="133"/>
        <v>1660.599134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1537.14849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2375.530639</v>
      </c>
      <c r="AU105" s="28">
        <f t="shared" si="133"/>
        <v>2252.379438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2119.11737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130.0847058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1522.23919</v>
      </c>
    </row>
    <row r="106">
      <c r="A106" s="1"/>
      <c r="B106" s="30" t="s">
        <v>45</v>
      </c>
      <c r="C106" s="31" t="s">
        <v>44</v>
      </c>
      <c r="D106" s="31">
        <v>9.0</v>
      </c>
      <c r="E106" s="31" t="s">
        <v>45</v>
      </c>
      <c r="F106" s="44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33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 t="shared" si="13"/>
        <v>-47.28266072</v>
      </c>
      <c r="U106" s="35">
        <f t="shared" si="14"/>
        <v>-54.24500167</v>
      </c>
      <c r="V106" s="38">
        <f t="shared" si="15"/>
        <v>0.9990540183</v>
      </c>
      <c r="W106" s="39">
        <f t="shared" si="16"/>
        <v>10.27956066</v>
      </c>
      <c r="X106" s="39">
        <f t="shared" si="17"/>
        <v>0.03133162263</v>
      </c>
      <c r="Y106" s="39">
        <f>if(N106=1,(W106*(S106-V106))*'Säännöt ja ohjeet'!$B$54+X106,"")</f>
        <v>0.05078017438</v>
      </c>
      <c r="Z106" s="39">
        <f t="shared" si="18"/>
        <v>0</v>
      </c>
      <c r="AA106" s="39">
        <f t="shared" si="19"/>
        <v>0.0009459816612</v>
      </c>
      <c r="AB106" s="39">
        <f t="shared" si="20"/>
        <v>83.18178938</v>
      </c>
      <c r="AC106" s="39">
        <f t="shared" si="21"/>
        <v>5.424788236</v>
      </c>
      <c r="AD106" s="39">
        <f>if(N106=1,(AB106*(Z106-AA106))*'Säännöt ja ohjeet'!$B$54+AC106,"")</f>
        <v>5.267411341</v>
      </c>
      <c r="AE106" s="40">
        <f t="shared" si="22"/>
        <v>-17</v>
      </c>
      <c r="AF106" s="40">
        <f t="shared" si="23"/>
        <v>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1719.073286</v>
      </c>
      <c r="AK106" s="28">
        <f t="shared" si="134"/>
        <v>2441.997824</v>
      </c>
      <c r="AL106" s="28">
        <f t="shared" si="134"/>
        <v>1768.747703</v>
      </c>
      <c r="AM106" s="28">
        <f t="shared" si="134"/>
        <v>1660.599134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1537.14849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2375.530639</v>
      </c>
      <c r="AU106" s="28">
        <f t="shared" si="134"/>
        <v>2252.379438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2119.11737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135.3521171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1522.443736</v>
      </c>
    </row>
    <row r="107">
      <c r="A107" s="1"/>
      <c r="B107" s="30" t="s">
        <v>42</v>
      </c>
      <c r="C107" s="31" t="s">
        <v>46</v>
      </c>
      <c r="D107" s="31">
        <v>7.0</v>
      </c>
      <c r="E107" s="31" t="s">
        <v>42</v>
      </c>
      <c r="F107" s="44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33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 t="shared" si="13"/>
        <v>-47.80453937</v>
      </c>
      <c r="U107" s="35">
        <f t="shared" si="14"/>
        <v>-48.27969702</v>
      </c>
      <c r="V107" s="38">
        <f t="shared" si="15"/>
        <v>0.6166037753</v>
      </c>
      <c r="W107" s="39">
        <f t="shared" si="16"/>
        <v>11.58190619</v>
      </c>
      <c r="X107" s="39">
        <f t="shared" si="17"/>
        <v>0.06571921861</v>
      </c>
      <c r="Y107" s="39">
        <f>if(N107=1,(W107*(S107-V107))*'Säännöt ja ohjeet'!$B$54+X107,"")</f>
        <v>8.94663743</v>
      </c>
      <c r="Z107" s="39">
        <f t="shared" si="18"/>
        <v>0</v>
      </c>
      <c r="AA107" s="39">
        <f t="shared" si="19"/>
        <v>0.3833962247</v>
      </c>
      <c r="AB107" s="39">
        <f t="shared" si="20"/>
        <v>28.96331472</v>
      </c>
      <c r="AC107" s="39">
        <f t="shared" si="21"/>
        <v>1.598569751</v>
      </c>
      <c r="AD107" s="39">
        <f>if(N107=1,(AB107*(Z107-AA107))*'Säännöt ja ohjeet'!$B$54+AC107,"")</f>
        <v>-20.61028128</v>
      </c>
      <c r="AE107" s="40">
        <f t="shared" si="22"/>
        <v>11</v>
      </c>
      <c r="AF107" s="40">
        <f t="shared" si="23"/>
        <v>-9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1719.073286</v>
      </c>
      <c r="AK107" s="28">
        <f t="shared" si="135"/>
        <v>2441.997824</v>
      </c>
      <c r="AL107" s="28">
        <f t="shared" si="135"/>
        <v>1768.747703</v>
      </c>
      <c r="AM107" s="28">
        <f t="shared" si="135"/>
        <v>1639.988852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1537.14849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2384.477276</v>
      </c>
      <c r="AU107" s="28">
        <f t="shared" si="135"/>
        <v>2252.379438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2119.11737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135.3521171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1521.995134</v>
      </c>
    </row>
    <row r="108">
      <c r="A108" s="1"/>
      <c r="B108" s="30" t="s">
        <v>46</v>
      </c>
      <c r="C108" s="31" t="s">
        <v>56</v>
      </c>
      <c r="D108" s="31">
        <v>2.0</v>
      </c>
      <c r="E108" s="31" t="s">
        <v>46</v>
      </c>
      <c r="F108" s="44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33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 t="shared" si="13"/>
        <v>-51.90205718</v>
      </c>
      <c r="U108" s="35">
        <f t="shared" si="14"/>
        <v>-53.18458662</v>
      </c>
      <c r="V108" s="38">
        <f t="shared" si="15"/>
        <v>0.7828800357</v>
      </c>
      <c r="W108" s="39">
        <f t="shared" si="16"/>
        <v>29.54810368</v>
      </c>
      <c r="X108" s="39">
        <f t="shared" si="17"/>
        <v>1.650080107</v>
      </c>
      <c r="Y108" s="39">
        <f>if(N108=1,(W108*(S108-V108))*'Säännöt ja ohjeet'!$B$54+X108,"")</f>
        <v>14.48104654</v>
      </c>
      <c r="Z108" s="39">
        <f t="shared" si="18"/>
        <v>0</v>
      </c>
      <c r="AA108" s="39">
        <f t="shared" si="19"/>
        <v>0.2171199643</v>
      </c>
      <c r="AB108" s="39">
        <f t="shared" si="20"/>
        <v>44.48843416</v>
      </c>
      <c r="AC108" s="39">
        <f t="shared" si="21"/>
        <v>2.859502336</v>
      </c>
      <c r="AD108" s="39">
        <f>if(N108=1,(AB108*(Z108-AA108))*'Säännöt ja ohjeet'!$B$54+AC108,"")</f>
        <v>-16.45915213</v>
      </c>
      <c r="AE108" s="40">
        <f t="shared" si="22"/>
        <v>6</v>
      </c>
      <c r="AF108" s="40">
        <f t="shared" si="23"/>
        <v>-4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1719.073286</v>
      </c>
      <c r="AK108" s="28">
        <f t="shared" si="136"/>
        <v>2441.997824</v>
      </c>
      <c r="AL108" s="28">
        <f t="shared" si="136"/>
        <v>1768.747703</v>
      </c>
      <c r="AM108" s="28">
        <f t="shared" si="136"/>
        <v>1654.469899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1537.14849</v>
      </c>
      <c r="AQ108" s="28">
        <f t="shared" si="136"/>
        <v>1139.739963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2384.477276</v>
      </c>
      <c r="AU108" s="28">
        <f t="shared" si="136"/>
        <v>2252.379438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2119.11737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135.3521171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1521.919053</v>
      </c>
    </row>
    <row r="109">
      <c r="A109" s="1"/>
      <c r="B109" s="30" t="s">
        <v>45</v>
      </c>
      <c r="C109" s="31" t="s">
        <v>42</v>
      </c>
      <c r="D109" s="31">
        <v>0.0</v>
      </c>
      <c r="E109" s="31" t="s">
        <v>42</v>
      </c>
      <c r="F109" s="44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33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 t="shared" si="13"/>
        <v>-47.28224645</v>
      </c>
      <c r="U109" s="35">
        <f t="shared" si="14"/>
        <v>-47.7364663</v>
      </c>
      <c r="V109" s="38">
        <f t="shared" si="15"/>
        <v>0.611642071</v>
      </c>
      <c r="W109" s="39">
        <f t="shared" si="16"/>
        <v>10.27858732</v>
      </c>
      <c r="X109" s="39">
        <f t="shared" si="17"/>
        <v>0.03131321935</v>
      </c>
      <c r="Y109" s="39">
        <f>if(N109=1,(W109*(S109-V109))*'Säännöt ja ohjeet'!$B$54+X109,"")</f>
        <v>-12.54231965</v>
      </c>
      <c r="Z109" s="39">
        <f t="shared" si="18"/>
        <v>1</v>
      </c>
      <c r="AA109" s="39">
        <f t="shared" si="19"/>
        <v>0.388357929</v>
      </c>
      <c r="AB109" s="39">
        <f t="shared" si="20"/>
        <v>11.40309158</v>
      </c>
      <c r="AC109" s="39">
        <f t="shared" si="21"/>
        <v>0.0597030739</v>
      </c>
      <c r="AD109" s="39">
        <f>if(N109=1,(AB109*(Z109-AA109))*'Säännöt ja ohjeet'!$B$54+AC109,"")</f>
        <v>14.00892417</v>
      </c>
      <c r="AE109" s="40">
        <f t="shared" si="22"/>
        <v>-10</v>
      </c>
      <c r="AF109" s="40">
        <f t="shared" si="23"/>
        <v>12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1719.073286</v>
      </c>
      <c r="AK109" s="28">
        <f t="shared" si="137"/>
        <v>2429.455505</v>
      </c>
      <c r="AL109" s="28">
        <f t="shared" si="137"/>
        <v>1768.747703</v>
      </c>
      <c r="AM109" s="28">
        <f t="shared" si="137"/>
        <v>1654.469899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1537.14849</v>
      </c>
      <c r="AQ109" s="28">
        <f t="shared" si="137"/>
        <v>1139.739963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2398.4862</v>
      </c>
      <c r="AU109" s="28">
        <f t="shared" si="137"/>
        <v>2252.379438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2119.11737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135.3521171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43</v>
      </c>
      <c r="D110" s="31">
        <v>0.0</v>
      </c>
      <c r="E110" s="31" t="s">
        <v>38</v>
      </c>
      <c r="F110" s="44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33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 t="shared" si="13"/>
        <v>-51.33688822</v>
      </c>
      <c r="U110" s="35">
        <f t="shared" si="14"/>
        <v>-51.56036537</v>
      </c>
      <c r="V110" s="38">
        <f t="shared" si="15"/>
        <v>0.5556379255</v>
      </c>
      <c r="W110" s="39">
        <f t="shared" si="16"/>
        <v>25.96730099</v>
      </c>
      <c r="X110" s="39">
        <f t="shared" si="17"/>
        <v>1.328391806</v>
      </c>
      <c r="Y110" s="39">
        <f>if(N110=1,(W110*(S110-V110))*'Säännöt ja ohjeet'!$B$54+X110,"")</f>
        <v>24.40615927</v>
      </c>
      <c r="Z110" s="39">
        <f t="shared" si="18"/>
        <v>0</v>
      </c>
      <c r="AA110" s="39">
        <f t="shared" si="19"/>
        <v>0.4443620745</v>
      </c>
      <c r="AB110" s="39">
        <f t="shared" si="20"/>
        <v>27.32818494</v>
      </c>
      <c r="AC110" s="39">
        <f t="shared" si="21"/>
        <v>1.452457135</v>
      </c>
      <c r="AD110" s="39">
        <f>if(N110=1,(AB110*(Z110-AA110))*'Säännöt ja ohjeet'!$B$54+AC110,"")</f>
        <v>-22.83476076</v>
      </c>
      <c r="AE110" s="40">
        <f t="shared" si="22"/>
        <v>11</v>
      </c>
      <c r="AF110" s="40">
        <f t="shared" si="23"/>
        <v>-9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1696.238525</v>
      </c>
      <c r="AK110" s="28">
        <f t="shared" si="138"/>
        <v>2429.455505</v>
      </c>
      <c r="AL110" s="28">
        <f t="shared" si="138"/>
        <v>1793.153863</v>
      </c>
      <c r="AM110" s="28">
        <f t="shared" si="138"/>
        <v>1654.469899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1537.14849</v>
      </c>
      <c r="AQ110" s="28">
        <f t="shared" si="138"/>
        <v>1139.739963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2398.4862</v>
      </c>
      <c r="AU110" s="28">
        <f t="shared" si="138"/>
        <v>2252.379438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2119.11737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135.3521171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1522.0359</v>
      </c>
    </row>
    <row r="111">
      <c r="A111" s="1"/>
      <c r="B111" s="30" t="s">
        <v>55</v>
      </c>
      <c r="C111" s="31" t="s">
        <v>46</v>
      </c>
      <c r="D111" s="31">
        <v>7.0</v>
      </c>
      <c r="E111" s="31" t="s">
        <v>46</v>
      </c>
      <c r="F111" s="44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33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 t="shared" si="13"/>
        <v>-49.51812201</v>
      </c>
      <c r="U111" s="35">
        <f t="shared" si="14"/>
        <v>-48.32292752</v>
      </c>
      <c r="V111" s="38">
        <f t="shared" si="15"/>
        <v>0.2323311936</v>
      </c>
      <c r="W111" s="39">
        <f t="shared" si="16"/>
        <v>17.13494766</v>
      </c>
      <c r="X111" s="39">
        <f t="shared" si="17"/>
        <v>0.4720385387</v>
      </c>
      <c r="Y111" s="39">
        <f>if(N111=1,(W111*(S111-V111))*'Säännöt ja ohjeet'!$B$54+X111,"")</f>
        <v>-7.489927148</v>
      </c>
      <c r="Z111" s="39">
        <f t="shared" si="18"/>
        <v>1</v>
      </c>
      <c r="AA111" s="39">
        <f t="shared" si="19"/>
        <v>0.7676688064</v>
      </c>
      <c r="AB111" s="39">
        <f t="shared" si="20"/>
        <v>29.13676537</v>
      </c>
      <c r="AC111" s="39">
        <f t="shared" si="21"/>
        <v>1.613887854</v>
      </c>
      <c r="AD111" s="39">
        <f>if(N111=1,(AB111*(Z111-AA111))*'Säännöt ja ohjeet'!$B$54+AC111,"")</f>
        <v>15.15264681</v>
      </c>
      <c r="AE111" s="40">
        <f t="shared" si="22"/>
        <v>-4</v>
      </c>
      <c r="AF111" s="40">
        <f t="shared" si="23"/>
        <v>6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1696.238525</v>
      </c>
      <c r="AK111" s="28">
        <f t="shared" si="139"/>
        <v>2429.455505</v>
      </c>
      <c r="AL111" s="28">
        <f t="shared" si="139"/>
        <v>1793.153863</v>
      </c>
      <c r="AM111" s="28">
        <f t="shared" si="139"/>
        <v>1669.622546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1537.14849</v>
      </c>
      <c r="AQ111" s="28">
        <f t="shared" si="139"/>
        <v>1139.739963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2398.4862</v>
      </c>
      <c r="AU111" s="28">
        <f t="shared" si="139"/>
        <v>2252.379438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2111.627442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135.3521171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1522.33062</v>
      </c>
    </row>
    <row r="112">
      <c r="A112" s="1"/>
      <c r="B112" s="30" t="s">
        <v>42</v>
      </c>
      <c r="C112" s="31" t="s">
        <v>43</v>
      </c>
      <c r="D112" s="31">
        <v>6.0</v>
      </c>
      <c r="E112" s="31" t="s">
        <v>43</v>
      </c>
      <c r="F112" s="44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33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 t="shared" si="13"/>
        <v>-47.62852745</v>
      </c>
      <c r="U112" s="35">
        <f t="shared" si="14"/>
        <v>-48.72084979</v>
      </c>
      <c r="V112" s="38">
        <f t="shared" si="15"/>
        <v>0.7488187815</v>
      </c>
      <c r="W112" s="39">
        <f t="shared" si="16"/>
        <v>11.12519965</v>
      </c>
      <c r="X112" s="39">
        <f t="shared" si="17"/>
        <v>0.05123484469</v>
      </c>
      <c r="Y112" s="39">
        <f>if(N112=1,(W112*(S112-V112))*'Säännöt ja ohjeet'!$B$54+X112,"")</f>
        <v>-16.61028204</v>
      </c>
      <c r="Z112" s="39">
        <f t="shared" si="18"/>
        <v>1</v>
      </c>
      <c r="AA112" s="39">
        <f t="shared" si="19"/>
        <v>0.2511812185</v>
      </c>
      <c r="AB112" s="39">
        <f t="shared" si="20"/>
        <v>27.96247764</v>
      </c>
      <c r="AC112" s="39">
        <f t="shared" si="21"/>
        <v>1.509509196</v>
      </c>
      <c r="AD112" s="39">
        <f>if(N112=1,(AB112*(Z112-AA112))*'Säännöt ja ohjeet'!$B$54+AC112,"")</f>
        <v>43.38716606</v>
      </c>
      <c r="AE112" s="40">
        <f t="shared" si="22"/>
        <v>-11</v>
      </c>
      <c r="AF112" s="40">
        <f t="shared" si="23"/>
        <v>13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1739.625691</v>
      </c>
      <c r="AK112" s="28">
        <f t="shared" si="140"/>
        <v>2429.455505</v>
      </c>
      <c r="AL112" s="28">
        <f t="shared" si="140"/>
        <v>1793.153863</v>
      </c>
      <c r="AM112" s="28">
        <f t="shared" si="140"/>
        <v>1669.622546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1537.14849</v>
      </c>
      <c r="AQ112" s="28">
        <f t="shared" si="140"/>
        <v>1139.739963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2381.875918</v>
      </c>
      <c r="AU112" s="28">
        <f t="shared" si="140"/>
        <v>2252.379438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2111.627442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135.3521171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1523.3605</v>
      </c>
    </row>
    <row r="113">
      <c r="A113" s="1"/>
      <c r="B113" s="30" t="s">
        <v>43</v>
      </c>
      <c r="C113" s="31" t="s">
        <v>46</v>
      </c>
      <c r="D113" s="31">
        <v>0.0</v>
      </c>
      <c r="E113" s="31" t="s">
        <v>46</v>
      </c>
      <c r="F113" s="44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33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 t="shared" si="13"/>
        <v>-51.46876709</v>
      </c>
      <c r="U113" s="35">
        <f t="shared" si="14"/>
        <v>-51.77596784</v>
      </c>
      <c r="V113" s="38">
        <f t="shared" si="15"/>
        <v>0.5762018485</v>
      </c>
      <c r="W113" s="39">
        <f t="shared" si="16"/>
        <v>26.76196959</v>
      </c>
      <c r="X113" s="39">
        <f t="shared" si="17"/>
        <v>1.401117215</v>
      </c>
      <c r="Y113" s="39">
        <f>if(N113=1,(W113*(S113-V113))*'Säännöt ja ohjeet'!$B$54+X113,"")</f>
        <v>-29.43947548</v>
      </c>
      <c r="Z113" s="39">
        <f t="shared" si="18"/>
        <v>1</v>
      </c>
      <c r="AA113" s="39">
        <f t="shared" si="19"/>
        <v>0.4237981515</v>
      </c>
      <c r="AB113" s="39">
        <f t="shared" si="20"/>
        <v>28.70866943</v>
      </c>
      <c r="AC113" s="39">
        <f t="shared" si="21"/>
        <v>1.576019289</v>
      </c>
      <c r="AD113" s="39">
        <f>if(N113=1,(AB113*(Z113-AA113))*'Säännöt ja ohjeet'!$B$54+AC113,"")</f>
        <v>34.65999608</v>
      </c>
      <c r="AE113" s="40">
        <f t="shared" si="22"/>
        <v>-10</v>
      </c>
      <c r="AF113" s="40">
        <f t="shared" si="23"/>
        <v>12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1710.186216</v>
      </c>
      <c r="AK113" s="28">
        <f t="shared" si="141"/>
        <v>2429.455505</v>
      </c>
      <c r="AL113" s="28">
        <f t="shared" si="141"/>
        <v>1793.153863</v>
      </c>
      <c r="AM113" s="28">
        <f t="shared" si="141"/>
        <v>1704.282542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1537.14849</v>
      </c>
      <c r="AQ113" s="28">
        <f t="shared" si="141"/>
        <v>1139.739963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2381.875918</v>
      </c>
      <c r="AU113" s="28">
        <f t="shared" si="141"/>
        <v>2252.379438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2111.627442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135.3521171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1523.561289</v>
      </c>
    </row>
    <row r="114">
      <c r="A114" s="1"/>
      <c r="B114" s="30" t="s">
        <v>43</v>
      </c>
      <c r="C114" s="31" t="s">
        <v>46</v>
      </c>
      <c r="D114" s="31">
        <v>0.0</v>
      </c>
      <c r="E114" s="31" t="s">
        <v>43</v>
      </c>
      <c r="F114" s="44">
        <v>45868.0</v>
      </c>
      <c r="G114" s="34"/>
      <c r="H114" s="34" t="b">
        <f t="shared" si="3"/>
        <v>1</v>
      </c>
      <c r="I114" s="34" t="b">
        <f>if(iferror(match(B114,'Osallistujat ja seuranta'!C:C,0),0)&gt;0,TRUE,FALSE)</f>
        <v>1</v>
      </c>
      <c r="J114" s="34" t="b">
        <f>if(iferror(match(C114,'Osallistujat ja seuranta'!C:C,0),0)&gt;0,TRUE,FALSE)</f>
        <v>1</v>
      </c>
      <c r="K114" s="34" t="b">
        <f t="shared" si="4"/>
        <v>1</v>
      </c>
      <c r="L114" s="34" t="b">
        <f t="shared" si="5"/>
        <v>1</v>
      </c>
      <c r="M114" s="34" t="b">
        <f t="shared" si="6"/>
        <v>1</v>
      </c>
      <c r="N114" s="35">
        <f t="shared" si="33"/>
        <v>1</v>
      </c>
      <c r="O114" s="36">
        <f t="shared" si="8"/>
        <v>1710.186216</v>
      </c>
      <c r="P114" s="36">
        <f t="shared" si="9"/>
        <v>1704.282542</v>
      </c>
      <c r="Q114" s="37">
        <f t="shared" si="10"/>
        <v>5.903673793</v>
      </c>
      <c r="R114" s="36">
        <f t="shared" si="11"/>
        <v>1704.282542</v>
      </c>
      <c r="S114" s="35">
        <f t="shared" si="12"/>
        <v>1</v>
      </c>
      <c r="T114" s="35">
        <f t="shared" si="13"/>
        <v>-51.5996052</v>
      </c>
      <c r="U114" s="35">
        <f t="shared" si="14"/>
        <v>-51.62555112</v>
      </c>
      <c r="V114" s="38">
        <f t="shared" si="15"/>
        <v>0.5064861153</v>
      </c>
      <c r="W114" s="39">
        <f t="shared" si="16"/>
        <v>27.57439675</v>
      </c>
      <c r="X114" s="39">
        <f t="shared" si="17"/>
        <v>1.474660059</v>
      </c>
      <c r="Y114" s="39">
        <f>if(N114=1,(W114*(S114-V114))*'Säännöt ja ohjeet'!$B$54+X114,"")</f>
        <v>28.69135538</v>
      </c>
      <c r="Z114" s="39">
        <f t="shared" si="18"/>
        <v>0</v>
      </c>
      <c r="AA114" s="39">
        <f t="shared" si="19"/>
        <v>0.4935138847</v>
      </c>
      <c r="AB114" s="39">
        <f t="shared" si="20"/>
        <v>27.73841244</v>
      </c>
      <c r="AC114" s="39">
        <f t="shared" si="21"/>
        <v>1.489410311</v>
      </c>
      <c r="AD114" s="39">
        <f>if(N114=1,(AB114*(Z114-AA114))*'Säännöt ja ohjeet'!$B$54+AC114,"")</f>
        <v>-25.88917305</v>
      </c>
      <c r="AE114" s="40">
        <f t="shared" si="22"/>
        <v>11</v>
      </c>
      <c r="AF114" s="40">
        <f t="shared" si="23"/>
        <v>-9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1738.877571</v>
      </c>
      <c r="AK114" s="28">
        <f t="shared" si="142"/>
        <v>2429.455505</v>
      </c>
      <c r="AL114" s="28">
        <f t="shared" si="142"/>
        <v>1793.153863</v>
      </c>
      <c r="AM114" s="28">
        <f t="shared" si="142"/>
        <v>1678.393369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1537.14849</v>
      </c>
      <c r="AQ114" s="28">
        <f t="shared" si="142"/>
        <v>1139.739963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2381.875918</v>
      </c>
      <c r="AU114" s="28">
        <f t="shared" si="142"/>
        <v>2252.379438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2111.627442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135.3521171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1523.669065</v>
      </c>
    </row>
    <row r="115">
      <c r="A115" s="1"/>
      <c r="B115" s="30" t="s">
        <v>43</v>
      </c>
      <c r="C115" s="31" t="s">
        <v>44</v>
      </c>
      <c r="D115" s="31">
        <v>9.0</v>
      </c>
      <c r="E115" s="31" t="s">
        <v>43</v>
      </c>
      <c r="F115" s="44">
        <v>45868.0</v>
      </c>
      <c r="G115" s="34"/>
      <c r="H115" s="34" t="b">
        <f t="shared" si="3"/>
        <v>1</v>
      </c>
      <c r="I115" s="34" t="b">
        <f>if(iferror(match(B115,'Osallistujat ja seuranta'!C:C,0),0)&gt;0,TRUE,FALSE)</f>
        <v>1</v>
      </c>
      <c r="J115" s="34" t="b">
        <f>if(iferror(match(C115,'Osallistujat ja seuranta'!C:C,0),0)&gt;0,TRUE,FALSE)</f>
        <v>1</v>
      </c>
      <c r="K115" s="34" t="b">
        <f t="shared" si="4"/>
        <v>1</v>
      </c>
      <c r="L115" s="34" t="b">
        <f t="shared" si="5"/>
        <v>1</v>
      </c>
      <c r="M115" s="34" t="b">
        <f t="shared" si="6"/>
        <v>1</v>
      </c>
      <c r="N115" s="35">
        <f t="shared" si="33"/>
        <v>1</v>
      </c>
      <c r="O115" s="36">
        <f t="shared" si="8"/>
        <v>1738.877571</v>
      </c>
      <c r="P115" s="36">
        <f t="shared" si="9"/>
        <v>135.3521171</v>
      </c>
      <c r="Q115" s="37">
        <f t="shared" si="10"/>
        <v>753.5254538</v>
      </c>
      <c r="R115" s="36">
        <f t="shared" si="11"/>
        <v>985.3521171</v>
      </c>
      <c r="S115" s="35">
        <f t="shared" si="12"/>
        <v>1</v>
      </c>
      <c r="T115" s="35">
        <f t="shared" si="13"/>
        <v>-51.47212243</v>
      </c>
      <c r="U115" s="35">
        <f t="shared" si="14"/>
        <v>-54.22908997</v>
      </c>
      <c r="V115" s="38">
        <f t="shared" si="15"/>
        <v>0.9403056461</v>
      </c>
      <c r="W115" s="39">
        <f t="shared" si="16"/>
        <v>26.78250215</v>
      </c>
      <c r="X115" s="39">
        <f t="shared" si="17"/>
        <v>1.402985827</v>
      </c>
      <c r="Y115" s="39">
        <f>if(N115=1,(W115*(S115-V115))*'Säännöt ja ohjeet'!$B$54+X115,"")</f>
        <v>4.600514151</v>
      </c>
      <c r="Z115" s="39">
        <f t="shared" si="18"/>
        <v>0</v>
      </c>
      <c r="AA115" s="39">
        <f t="shared" si="19"/>
        <v>0.05969435391</v>
      </c>
      <c r="AB115" s="39">
        <f t="shared" si="20"/>
        <v>82.96074412</v>
      </c>
      <c r="AC115" s="39">
        <f t="shared" si="21"/>
        <v>5.411619707</v>
      </c>
      <c r="AD115" s="39">
        <f>if(N115=1,(AB115*(Z115-AA115))*'Säännöt ja ohjeet'!$B$54+AC115,"")</f>
        <v>-4.492956332</v>
      </c>
      <c r="AE115" s="40">
        <f t="shared" si="22"/>
        <v>-3</v>
      </c>
      <c r="AF115" s="40">
        <f t="shared" si="23"/>
        <v>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1743.478085</v>
      </c>
      <c r="AK115" s="28">
        <f t="shared" si="143"/>
        <v>2429.455505</v>
      </c>
      <c r="AL115" s="28">
        <f t="shared" si="143"/>
        <v>1793.153863</v>
      </c>
      <c r="AM115" s="28">
        <f t="shared" si="143"/>
        <v>1678.393369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1537.14849</v>
      </c>
      <c r="AQ115" s="28">
        <f t="shared" si="143"/>
        <v>1139.739963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2381.875918</v>
      </c>
      <c r="AU115" s="28">
        <f t="shared" si="143"/>
        <v>2252.379438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2111.627442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130.8591608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1523.673202</v>
      </c>
    </row>
    <row r="116">
      <c r="A116" s="1"/>
      <c r="B116" s="30" t="s">
        <v>38</v>
      </c>
      <c r="C116" s="31" t="s">
        <v>46</v>
      </c>
      <c r="D116" s="31">
        <v>0.0</v>
      </c>
      <c r="E116" s="31" t="s">
        <v>38</v>
      </c>
      <c r="F116" s="44">
        <v>45868.0</v>
      </c>
      <c r="G116" s="34"/>
      <c r="H116" s="34" t="b">
        <f t="shared" si="3"/>
        <v>1</v>
      </c>
      <c r="I116" s="34" t="b">
        <f>if(iferror(match(B116,'Osallistujat ja seuranta'!C:C,0),0)&gt;0,TRUE,FALSE)</f>
        <v>1</v>
      </c>
      <c r="J116" s="34" t="b">
        <f>if(iferror(match(C116,'Osallistujat ja seuranta'!C:C,0),0)&gt;0,TRUE,FALSE)</f>
        <v>1</v>
      </c>
      <c r="K116" s="34" t="b">
        <f t="shared" si="4"/>
        <v>1</v>
      </c>
      <c r="L116" s="34" t="b">
        <f t="shared" si="5"/>
        <v>1</v>
      </c>
      <c r="M116" s="34" t="b">
        <f t="shared" si="6"/>
        <v>1</v>
      </c>
      <c r="N116" s="35">
        <f t="shared" si="33"/>
        <v>1</v>
      </c>
      <c r="O116" s="36">
        <f t="shared" si="8"/>
        <v>1793.153863</v>
      </c>
      <c r="P116" s="36">
        <f t="shared" si="9"/>
        <v>1678.393369</v>
      </c>
      <c r="Q116" s="37">
        <f t="shared" si="10"/>
        <v>114.760494</v>
      </c>
      <c r="R116" s="36">
        <f t="shared" si="11"/>
        <v>1678.393369</v>
      </c>
      <c r="S116" s="35">
        <f t="shared" si="12"/>
        <v>1</v>
      </c>
      <c r="T116" s="35">
        <f t="shared" si="13"/>
        <v>-51.22441866</v>
      </c>
      <c r="U116" s="35">
        <f t="shared" si="14"/>
        <v>-51.73820879</v>
      </c>
      <c r="V116" s="38">
        <f t="shared" si="15"/>
        <v>0.6256945478</v>
      </c>
      <c r="W116" s="39">
        <f t="shared" si="16"/>
        <v>25.30825849</v>
      </c>
      <c r="X116" s="39">
        <f t="shared" si="17"/>
        <v>1.267469454</v>
      </c>
      <c r="Y116" s="39">
        <f>if(N116=1,(W116*(S116-V116))*'Säännöt ja ohjeet'!$B$54+X116,"")</f>
        <v>20.21350773</v>
      </c>
      <c r="Z116" s="39">
        <f t="shared" si="18"/>
        <v>0</v>
      </c>
      <c r="AA116" s="39">
        <f t="shared" si="19"/>
        <v>0.3743054522</v>
      </c>
      <c r="AB116" s="39">
        <f t="shared" si="20"/>
        <v>28.46196142</v>
      </c>
      <c r="AC116" s="39">
        <f t="shared" si="21"/>
        <v>1.554100996</v>
      </c>
      <c r="AD116" s="39">
        <f>if(N116=1,(AB116*(Z116-AA116))*'Säännöt ja ohjeet'!$B$54+AC116,"")</f>
        <v>-19.75283368</v>
      </c>
      <c r="AE116" s="40">
        <f t="shared" si="22"/>
        <v>9</v>
      </c>
      <c r="AF116" s="40">
        <f t="shared" si="23"/>
        <v>-7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1743.478085</v>
      </c>
      <c r="AK116" s="28">
        <f t="shared" si="144"/>
        <v>2429.455505</v>
      </c>
      <c r="AL116" s="28">
        <f t="shared" si="144"/>
        <v>1813.36737</v>
      </c>
      <c r="AM116" s="28">
        <f t="shared" si="144"/>
        <v>1658.640535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1537.14849</v>
      </c>
      <c r="AQ116" s="28">
        <f t="shared" si="144"/>
        <v>1139.739963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2381.875918</v>
      </c>
      <c r="AU116" s="28">
        <f t="shared" si="144"/>
        <v>2252.379438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2111.627442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130.8591608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1523.69092</v>
      </c>
    </row>
    <row r="117">
      <c r="A117" s="1"/>
      <c r="B117" s="30" t="s">
        <v>60</v>
      </c>
      <c r="C117" s="31" t="s">
        <v>46</v>
      </c>
      <c r="D117" s="31">
        <v>6.0</v>
      </c>
      <c r="E117" s="31" t="s">
        <v>46</v>
      </c>
      <c r="F117" s="44">
        <v>45872.0</v>
      </c>
      <c r="G117" s="34"/>
      <c r="H117" s="34" t="b">
        <f t="shared" si="3"/>
        <v>1</v>
      </c>
      <c r="I117" s="34" t="b">
        <f>if(iferror(match(B117,'Osallistujat ja seuranta'!C:C,0),0)&gt;0,TRUE,FALSE)</f>
        <v>1</v>
      </c>
      <c r="J117" s="34" t="b">
        <f>if(iferror(match(C117,'Osallistujat ja seuranta'!C:C,0),0)&gt;0,TRUE,FALSE)</f>
        <v>1</v>
      </c>
      <c r="K117" s="34" t="b">
        <f t="shared" si="4"/>
        <v>1</v>
      </c>
      <c r="L117" s="34" t="b">
        <f t="shared" si="5"/>
        <v>1</v>
      </c>
      <c r="M117" s="34" t="b">
        <f t="shared" si="6"/>
        <v>1</v>
      </c>
      <c r="N117" s="35">
        <f t="shared" si="33"/>
        <v>1</v>
      </c>
      <c r="O117" s="36">
        <f t="shared" si="8"/>
        <v>2205.116746</v>
      </c>
      <c r="P117" s="36">
        <f t="shared" si="9"/>
        <v>1658.640535</v>
      </c>
      <c r="Q117" s="37">
        <f t="shared" si="10"/>
        <v>-3.523788883</v>
      </c>
      <c r="R117" s="36">
        <f t="shared" si="11"/>
        <v>2208.640535</v>
      </c>
      <c r="S117" s="35">
        <f t="shared" si="12"/>
        <v>0</v>
      </c>
      <c r="T117" s="35">
        <f t="shared" si="13"/>
        <v>-48.98882113</v>
      </c>
      <c r="U117" s="35">
        <f t="shared" si="14"/>
        <v>-48.9662559</v>
      </c>
      <c r="V117" s="38">
        <f t="shared" si="15"/>
        <v>0.4943589299</v>
      </c>
      <c r="W117" s="39">
        <f t="shared" si="16"/>
        <v>15.18240276</v>
      </c>
      <c r="X117" s="39">
        <f t="shared" si="17"/>
        <v>0.2905143509</v>
      </c>
      <c r="Y117" s="39">
        <f>if(N117=1,(W117*(S117-V117))*'Säännöt ja ohjeet'!$B$54+X117,"")</f>
        <v>-14.72059841</v>
      </c>
      <c r="Z117" s="39">
        <f t="shared" si="18"/>
        <v>1</v>
      </c>
      <c r="AA117" s="39">
        <f t="shared" si="19"/>
        <v>0.5056410701</v>
      </c>
      <c r="AB117" s="39">
        <f t="shared" si="20"/>
        <v>29.01869869</v>
      </c>
      <c r="AC117" s="39">
        <f t="shared" si="21"/>
        <v>1.603464614</v>
      </c>
      <c r="AD117" s="39">
        <f>if(N117=1,(AB117*(Z117-AA117))*'Säännöt ja ohjeet'!$B$54+AC117,"")</f>
        <v>30.29477028</v>
      </c>
      <c r="AE117" s="40">
        <f t="shared" si="22"/>
        <v>-7</v>
      </c>
      <c r="AF117" s="40">
        <f t="shared" si="23"/>
        <v>9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1743.478085</v>
      </c>
      <c r="AK117" s="28">
        <f t="shared" si="145"/>
        <v>2429.455505</v>
      </c>
      <c r="AL117" s="28">
        <f t="shared" si="145"/>
        <v>1813.36737</v>
      </c>
      <c r="AM117" s="28">
        <f t="shared" si="145"/>
        <v>1688.935305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1537.14849</v>
      </c>
      <c r="AQ117" s="28">
        <f t="shared" si="145"/>
        <v>1139.739963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2381.875918</v>
      </c>
      <c r="AU117" s="28">
        <f t="shared" si="145"/>
        <v>2252.379438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2190.396148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2111.627442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130.8591608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1524.289927</v>
      </c>
    </row>
    <row r="118">
      <c r="A118" s="1"/>
      <c r="B118" s="30" t="s">
        <v>43</v>
      </c>
      <c r="C118" s="31" t="s">
        <v>38</v>
      </c>
      <c r="D118" s="31">
        <v>0.0</v>
      </c>
      <c r="E118" s="31" t="s">
        <v>43</v>
      </c>
      <c r="F118" s="44">
        <v>45882.0</v>
      </c>
      <c r="G118" s="34"/>
      <c r="H118" s="34" t="b">
        <f t="shared" si="3"/>
        <v>1</v>
      </c>
      <c r="I118" s="34" t="b">
        <f>if(iferror(match(B118,'Osallistujat ja seuranta'!C:C,0),0)&gt;0,TRUE,FALSE)</f>
        <v>1</v>
      </c>
      <c r="J118" s="34" t="b">
        <f>if(iferror(match(C118,'Osallistujat ja seuranta'!C:C,0),0)&gt;0,TRUE,FALSE)</f>
        <v>1</v>
      </c>
      <c r="K118" s="34" t="b">
        <f t="shared" si="4"/>
        <v>1</v>
      </c>
      <c r="L118" s="34" t="b">
        <f t="shared" si="5"/>
        <v>1</v>
      </c>
      <c r="M118" s="34" t="b">
        <f t="shared" si="6"/>
        <v>1</v>
      </c>
      <c r="N118" s="35">
        <f t="shared" si="33"/>
        <v>1</v>
      </c>
      <c r="O118" s="36">
        <f t="shared" si="8"/>
        <v>1743.478085</v>
      </c>
      <c r="P118" s="36">
        <f t="shared" si="9"/>
        <v>1813.36737</v>
      </c>
      <c r="Q118" s="37">
        <f t="shared" si="10"/>
        <v>-69.88928533</v>
      </c>
      <c r="R118" s="36">
        <f t="shared" si="11"/>
        <v>1813.36737</v>
      </c>
      <c r="S118" s="35">
        <f t="shared" si="12"/>
        <v>1</v>
      </c>
      <c r="T118" s="35">
        <f t="shared" si="13"/>
        <v>-51.45146349</v>
      </c>
      <c r="U118" s="35">
        <f t="shared" si="14"/>
        <v>-51.12988203</v>
      </c>
      <c r="V118" s="38">
        <f t="shared" si="15"/>
        <v>0.420290383</v>
      </c>
      <c r="W118" s="39">
        <f t="shared" si="16"/>
        <v>26.6563321</v>
      </c>
      <c r="X118" s="39">
        <f t="shared" si="17"/>
        <v>1.391495177</v>
      </c>
      <c r="Y118" s="39">
        <f>if(N118=1,(W118*(S118-V118))*'Säännöt ja ohjeet'!$B$54+X118,"")</f>
        <v>32.29735932</v>
      </c>
      <c r="Z118" s="39">
        <f t="shared" si="18"/>
        <v>0</v>
      </c>
      <c r="AA118" s="39">
        <f t="shared" si="19"/>
        <v>0.579709617</v>
      </c>
      <c r="AB118" s="39">
        <f t="shared" si="20"/>
        <v>24.76725435</v>
      </c>
      <c r="AC118" s="39">
        <f t="shared" si="21"/>
        <v>1.217037361</v>
      </c>
      <c r="AD118" s="39">
        <f>if(N118=1,(AB118*(Z118-AA118))*'Säännöt ja ohjeet'!$B$54+AC118,"")</f>
        <v>-27.4985937</v>
      </c>
      <c r="AE118" s="40">
        <f t="shared" si="22"/>
        <v>12</v>
      </c>
      <c r="AF118" s="40">
        <f t="shared" si="23"/>
        <v>-10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1775.775444</v>
      </c>
      <c r="AK118" s="28">
        <f t="shared" si="146"/>
        <v>2429.455505</v>
      </c>
      <c r="AL118" s="28">
        <f t="shared" si="146"/>
        <v>1785.868777</v>
      </c>
      <c r="AM118" s="28">
        <f t="shared" si="146"/>
        <v>1688.935305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1537.14849</v>
      </c>
      <c r="AQ118" s="28">
        <f t="shared" si="146"/>
        <v>1139.739963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2381.875918</v>
      </c>
      <c r="AU118" s="28">
        <f t="shared" si="146"/>
        <v>2252.379438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2190.396148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2111.627442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130.8591608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1524.474495</v>
      </c>
    </row>
    <row r="119">
      <c r="A119" s="1"/>
      <c r="B119" s="30" t="s">
        <v>46</v>
      </c>
      <c r="C119" s="31" t="s">
        <v>37</v>
      </c>
      <c r="D119" s="31">
        <v>0.0</v>
      </c>
      <c r="E119" s="31" t="s">
        <v>46</v>
      </c>
      <c r="F119" s="44">
        <v>45886.0</v>
      </c>
      <c r="G119" s="34"/>
      <c r="H119" s="34" t="b">
        <f t="shared" si="3"/>
        <v>1</v>
      </c>
      <c r="I119" s="34" t="b">
        <f>if(iferror(match(B119,'Osallistujat ja seuranta'!C:C,0),0)&gt;0,TRUE,FALSE)</f>
        <v>1</v>
      </c>
      <c r="J119" s="34" t="b">
        <f>if(iferror(match(C119,'Osallistujat ja seuranta'!C:C,0),0)&gt;0,TRUE,FALSE)</f>
        <v>1</v>
      </c>
      <c r="K119" s="34" t="b">
        <f t="shared" si="4"/>
        <v>1</v>
      </c>
      <c r="L119" s="34" t="b">
        <f t="shared" si="5"/>
        <v>1</v>
      </c>
      <c r="M119" s="34" t="b">
        <f t="shared" si="6"/>
        <v>1</v>
      </c>
      <c r="N119" s="35">
        <f t="shared" si="33"/>
        <v>1</v>
      </c>
      <c r="O119" s="36">
        <f t="shared" si="8"/>
        <v>1688.935305</v>
      </c>
      <c r="P119" s="36">
        <f t="shared" si="9"/>
        <v>1537.14849</v>
      </c>
      <c r="Q119" s="37">
        <f t="shared" si="10"/>
        <v>151.7868154</v>
      </c>
      <c r="R119" s="36">
        <f t="shared" si="11"/>
        <v>1537.14849</v>
      </c>
      <c r="S119" s="35">
        <f t="shared" si="12"/>
        <v>1</v>
      </c>
      <c r="T119" s="35">
        <f t="shared" si="13"/>
        <v>-51.69255378</v>
      </c>
      <c r="U119" s="35">
        <f t="shared" si="14"/>
        <v>-52.32281567</v>
      </c>
      <c r="V119" s="38">
        <f t="shared" si="15"/>
        <v>0.6525488423</v>
      </c>
      <c r="W119" s="39">
        <f t="shared" si="16"/>
        <v>28.16649295</v>
      </c>
      <c r="X119" s="39">
        <f t="shared" si="17"/>
        <v>1.527758042</v>
      </c>
      <c r="Y119" s="39">
        <f>if(N119=1,(W119*(S119-V119))*'Säännöt ja ohjeet'!$B$54+X119,"")</f>
        <v>21.10071921</v>
      </c>
      <c r="Z119" s="39">
        <f t="shared" si="18"/>
        <v>0</v>
      </c>
      <c r="AA119" s="39">
        <f t="shared" si="19"/>
        <v>0.3474511577</v>
      </c>
      <c r="AB119" s="39">
        <f t="shared" si="20"/>
        <v>32.53098236</v>
      </c>
      <c r="AC119" s="39">
        <f t="shared" si="21"/>
        <v>1.907143221</v>
      </c>
      <c r="AD119" s="39">
        <f>if(N119=1,(AB119*(Z119-AA119))*'Säännöt ja ohjeet'!$B$54+AC119,"")</f>
        <v>-20.69871174</v>
      </c>
      <c r="AE119" s="40">
        <f t="shared" si="22"/>
        <v>8</v>
      </c>
      <c r="AF119" s="40">
        <f t="shared" si="23"/>
        <v>-6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1775.775444</v>
      </c>
      <c r="AK119" s="28">
        <f t="shared" si="147"/>
        <v>2429.455505</v>
      </c>
      <c r="AL119" s="28">
        <f t="shared" si="147"/>
        <v>1785.868777</v>
      </c>
      <c r="AM119" s="28">
        <f t="shared" si="147"/>
        <v>1710.036025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1516.449778</v>
      </c>
      <c r="AQ119" s="28">
        <f t="shared" si="147"/>
        <v>1139.739963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2381.875918</v>
      </c>
      <c r="AU119" s="28">
        <f t="shared" si="147"/>
        <v>2252.379438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2190.396148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2111.627442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130.8591608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1524.489957</v>
      </c>
    </row>
    <row r="120">
      <c r="A120" s="1"/>
      <c r="B120" s="30" t="s">
        <v>45</v>
      </c>
      <c r="C120" s="31" t="s">
        <v>38</v>
      </c>
      <c r="D120" s="31">
        <v>6.0</v>
      </c>
      <c r="E120" s="31" t="s">
        <v>45</v>
      </c>
      <c r="F120" s="44">
        <v>45886.0</v>
      </c>
      <c r="G120" s="34"/>
      <c r="H120" s="34" t="b">
        <f t="shared" si="3"/>
        <v>1</v>
      </c>
      <c r="I120" s="34" t="b">
        <f>if(iferror(match(B120,'Osallistujat ja seuranta'!C:C,0),0)&gt;0,TRUE,FALSE)</f>
        <v>1</v>
      </c>
      <c r="J120" s="34" t="b">
        <f>if(iferror(match(C120,'Osallistujat ja seuranta'!C:C,0),0)&gt;0,TRUE,FALSE)</f>
        <v>1</v>
      </c>
      <c r="K120" s="34" t="b">
        <f t="shared" si="4"/>
        <v>1</v>
      </c>
      <c r="L120" s="34" t="b">
        <f t="shared" si="5"/>
        <v>1</v>
      </c>
      <c r="M120" s="34" t="b">
        <f t="shared" si="6"/>
        <v>1</v>
      </c>
      <c r="N120" s="35">
        <f t="shared" si="33"/>
        <v>1</v>
      </c>
      <c r="O120" s="36">
        <f t="shared" si="8"/>
        <v>2429.455505</v>
      </c>
      <c r="P120" s="36">
        <f t="shared" si="9"/>
        <v>1785.868777</v>
      </c>
      <c r="Q120" s="37">
        <f t="shared" si="10"/>
        <v>93.58672785</v>
      </c>
      <c r="R120" s="36">
        <f t="shared" si="11"/>
        <v>2335.868777</v>
      </c>
      <c r="S120" s="35">
        <f t="shared" si="12"/>
        <v>1</v>
      </c>
      <c r="T120" s="35">
        <f t="shared" si="13"/>
        <v>-47.38383211</v>
      </c>
      <c r="U120" s="35">
        <f t="shared" si="14"/>
        <v>-48.09859186</v>
      </c>
      <c r="V120" s="38">
        <f t="shared" si="15"/>
        <v>0.6714520373</v>
      </c>
      <c r="W120" s="39">
        <f t="shared" si="16"/>
        <v>10.52004421</v>
      </c>
      <c r="X120" s="39">
        <f t="shared" si="17"/>
        <v>0.03617351094</v>
      </c>
      <c r="Y120" s="39">
        <f>if(N120=1,(W120*(S120-V120))*'Säännöt ja ohjeet'!$B$54+X120,"")</f>
        <v>6.948851698</v>
      </c>
      <c r="Z120" s="39">
        <f t="shared" si="18"/>
        <v>0</v>
      </c>
      <c r="AA120" s="39">
        <f t="shared" si="19"/>
        <v>0.3285479627</v>
      </c>
      <c r="AB120" s="39">
        <f t="shared" si="20"/>
        <v>25.5043131</v>
      </c>
      <c r="AC120" s="39">
        <f t="shared" si="21"/>
        <v>1.285651372</v>
      </c>
      <c r="AD120" s="39">
        <f>if(N120=1,(AB120*(Z120-AA120))*'Säännöt ja ohjeet'!$B$54+AC120,"")</f>
        <v>-15.47312885</v>
      </c>
      <c r="AE120" s="40">
        <f t="shared" si="22"/>
        <v>11</v>
      </c>
      <c r="AF120" s="40">
        <f t="shared" si="23"/>
        <v>-9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1775.775444</v>
      </c>
      <c r="AK120" s="28">
        <f t="shared" si="148"/>
        <v>2436.404356</v>
      </c>
      <c r="AL120" s="28">
        <f t="shared" si="148"/>
        <v>1770.395648</v>
      </c>
      <c r="AM120" s="28">
        <f t="shared" si="148"/>
        <v>1710.036025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1516.449778</v>
      </c>
      <c r="AQ120" s="28">
        <f t="shared" si="148"/>
        <v>1139.739963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2381.875918</v>
      </c>
      <c r="AU120" s="28">
        <f t="shared" si="148"/>
        <v>2252.379438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2190.396148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2111.627442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130.8591608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1524.1621</v>
      </c>
    </row>
    <row r="121">
      <c r="A121" s="1"/>
      <c r="B121" s="30" t="s">
        <v>38</v>
      </c>
      <c r="C121" s="31" t="s">
        <v>37</v>
      </c>
      <c r="D121" s="31">
        <v>0.0</v>
      </c>
      <c r="E121" s="31" t="s">
        <v>37</v>
      </c>
      <c r="F121" s="44">
        <v>45886.0</v>
      </c>
      <c r="G121" s="34"/>
      <c r="H121" s="34" t="b">
        <f t="shared" si="3"/>
        <v>1</v>
      </c>
      <c r="I121" s="34" t="b">
        <f>if(iferror(match(B121,'Osallistujat ja seuranta'!C:C,0),0)&gt;0,TRUE,FALSE)</f>
        <v>1</v>
      </c>
      <c r="J121" s="34" t="b">
        <f>if(iferror(match(C121,'Osallistujat ja seuranta'!C:C,0),0)&gt;0,TRUE,FALSE)</f>
        <v>1</v>
      </c>
      <c r="K121" s="34" t="b">
        <f t="shared" si="4"/>
        <v>1</v>
      </c>
      <c r="L121" s="34" t="b">
        <f t="shared" si="5"/>
        <v>1</v>
      </c>
      <c r="M121" s="34" t="b">
        <f t="shared" si="6"/>
        <v>1</v>
      </c>
      <c r="N121" s="35">
        <f t="shared" si="33"/>
        <v>1</v>
      </c>
      <c r="O121" s="36">
        <f t="shared" si="8"/>
        <v>1770.395648</v>
      </c>
      <c r="P121" s="36">
        <f t="shared" si="9"/>
        <v>1516.449778</v>
      </c>
      <c r="Q121" s="37">
        <f t="shared" si="10"/>
        <v>253.9458697</v>
      </c>
      <c r="R121" s="36">
        <f t="shared" si="11"/>
        <v>1516.449778</v>
      </c>
      <c r="S121" s="35">
        <f t="shared" si="12"/>
        <v>0</v>
      </c>
      <c r="T121" s="35">
        <f t="shared" si="13"/>
        <v>-51.32935071</v>
      </c>
      <c r="U121" s="35">
        <f t="shared" si="14"/>
        <v>-52.40452814</v>
      </c>
      <c r="V121" s="38">
        <f t="shared" si="15"/>
        <v>0.7455802727</v>
      </c>
      <c r="W121" s="39">
        <f t="shared" si="16"/>
        <v>25.92260152</v>
      </c>
      <c r="X121" s="39">
        <f t="shared" si="17"/>
        <v>1.324277374</v>
      </c>
      <c r="Y121" s="39">
        <f>if(N121=1,(W121*(S121-V121))*'Säännöt ja ohjeet'!$B$54+X121,"")</f>
        <v>-37.33048324</v>
      </c>
      <c r="Z121" s="39">
        <f t="shared" si="18"/>
        <v>1</v>
      </c>
      <c r="AA121" s="39">
        <f t="shared" si="19"/>
        <v>0.2544197273</v>
      </c>
      <c r="AB121" s="39">
        <f t="shared" si="20"/>
        <v>33.14427743</v>
      </c>
      <c r="AC121" s="39">
        <f t="shared" si="21"/>
        <v>1.958886707</v>
      </c>
      <c r="AD121" s="39">
        <f>if(N121=1,(AB121*(Z121-AA121))*'Säännöt ja ohjeet'!$B$54+AC121,"")</f>
        <v>51.38232552</v>
      </c>
      <c r="AE121" s="40">
        <f t="shared" si="22"/>
        <v>-14</v>
      </c>
      <c r="AF121" s="40">
        <f t="shared" si="23"/>
        <v>16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1775.775444</v>
      </c>
      <c r="AK121" s="28">
        <f t="shared" si="149"/>
        <v>2436.404356</v>
      </c>
      <c r="AL121" s="28">
        <f t="shared" si="149"/>
        <v>1733.065165</v>
      </c>
      <c r="AM121" s="28">
        <f t="shared" si="149"/>
        <v>1710.036025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1567.832104</v>
      </c>
      <c r="AQ121" s="28">
        <f t="shared" si="149"/>
        <v>1139.739963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2381.875918</v>
      </c>
      <c r="AU121" s="28">
        <f t="shared" si="149"/>
        <v>2252.379438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2190.396148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2111.627442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130.8591608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1524.702555</v>
      </c>
    </row>
    <row r="122">
      <c r="A122" s="1"/>
      <c r="B122" s="30" t="s">
        <v>38</v>
      </c>
      <c r="C122" s="31" t="s">
        <v>46</v>
      </c>
      <c r="D122" s="31">
        <v>0.0</v>
      </c>
      <c r="E122" s="31" t="s">
        <v>38</v>
      </c>
      <c r="F122" s="44">
        <v>45889.0</v>
      </c>
      <c r="G122" s="34"/>
      <c r="H122" s="34" t="b">
        <f t="shared" si="3"/>
        <v>1</v>
      </c>
      <c r="I122" s="34" t="b">
        <f>if(iferror(match(B122,'Osallistujat ja seuranta'!C:C,0),0)&gt;0,TRUE,FALSE)</f>
        <v>1</v>
      </c>
      <c r="J122" s="34" t="b">
        <f>if(iferror(match(C122,'Osallistujat ja seuranta'!C:C,0),0)&gt;0,TRUE,FALSE)</f>
        <v>1</v>
      </c>
      <c r="K122" s="34" t="b">
        <f t="shared" si="4"/>
        <v>1</v>
      </c>
      <c r="L122" s="34" t="b">
        <f t="shared" si="5"/>
        <v>1</v>
      </c>
      <c r="M122" s="34" t="b">
        <f t="shared" si="6"/>
        <v>1</v>
      </c>
      <c r="N122" s="35">
        <f t="shared" si="33"/>
        <v>1</v>
      </c>
      <c r="O122" s="36">
        <f t="shared" si="8"/>
        <v>1733.065165</v>
      </c>
      <c r="P122" s="36">
        <f t="shared" si="9"/>
        <v>1710.036025</v>
      </c>
      <c r="Q122" s="37">
        <f t="shared" si="10"/>
        <v>23.0291401</v>
      </c>
      <c r="R122" s="36">
        <f t="shared" si="11"/>
        <v>1710.036025</v>
      </c>
      <c r="S122" s="35">
        <f t="shared" si="12"/>
        <v>1</v>
      </c>
      <c r="T122" s="35">
        <f t="shared" si="13"/>
        <v>-51.49813659</v>
      </c>
      <c r="U122" s="35">
        <f t="shared" si="14"/>
        <v>-51.60026647</v>
      </c>
      <c r="V122" s="38">
        <f t="shared" si="15"/>
        <v>0.5255102988</v>
      </c>
      <c r="W122" s="39">
        <f t="shared" si="16"/>
        <v>26.94222781</v>
      </c>
      <c r="X122" s="39">
        <f t="shared" si="17"/>
        <v>1.417504251</v>
      </c>
      <c r="Y122" s="39">
        <f>if(N122=1,(W122*(S122-V122))*'Säännöt ja ohjeet'!$B$54+X122,"")</f>
        <v>26.9851235</v>
      </c>
      <c r="Z122" s="39">
        <f t="shared" si="18"/>
        <v>0</v>
      </c>
      <c r="AA122" s="39">
        <f t="shared" si="19"/>
        <v>0.4744897012</v>
      </c>
      <c r="AB122" s="39">
        <f t="shared" si="20"/>
        <v>27.57856483</v>
      </c>
      <c r="AC122" s="39">
        <f t="shared" si="21"/>
        <v>1.475035301</v>
      </c>
      <c r="AD122" s="39">
        <f>if(N122=1,(AB122*(Z122-AA122))*'Säännöt ja ohjeet'!$B$54+AC122,"")</f>
        <v>-24.69645467</v>
      </c>
      <c r="AE122" s="40">
        <f t="shared" si="22"/>
        <v>11</v>
      </c>
      <c r="AF122" s="40">
        <f t="shared" si="23"/>
        <v>-9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1775.775444</v>
      </c>
      <c r="AK122" s="28">
        <f t="shared" si="150"/>
        <v>2436.404356</v>
      </c>
      <c r="AL122" s="28">
        <f t="shared" si="150"/>
        <v>1760.050288</v>
      </c>
      <c r="AM122" s="28">
        <f t="shared" si="150"/>
        <v>1685.33957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1567.832104</v>
      </c>
      <c r="AQ122" s="28">
        <f t="shared" si="150"/>
        <v>1139.739963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2381.875918</v>
      </c>
      <c r="AU122" s="28">
        <f t="shared" si="150"/>
        <v>2252.379438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2190.396148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2111.627442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130.8591608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1524.790581</v>
      </c>
    </row>
    <row r="123">
      <c r="A123" s="1"/>
      <c r="B123" s="30" t="s">
        <v>45</v>
      </c>
      <c r="C123" s="31" t="s">
        <v>46</v>
      </c>
      <c r="D123" s="31">
        <v>6.0</v>
      </c>
      <c r="E123" s="31" t="s">
        <v>46</v>
      </c>
      <c r="F123" s="44">
        <v>45889.0</v>
      </c>
      <c r="G123" s="34"/>
      <c r="H123" s="34" t="b">
        <f t="shared" si="3"/>
        <v>1</v>
      </c>
      <c r="I123" s="34" t="b">
        <f>if(iferror(match(B123,'Osallistujat ja seuranta'!C:C,0),0)&gt;0,TRUE,FALSE)</f>
        <v>1</v>
      </c>
      <c r="J123" s="34" t="b">
        <f>if(iferror(match(C123,'Osallistujat ja seuranta'!C:C,0),0)&gt;0,TRUE,FALSE)</f>
        <v>1</v>
      </c>
      <c r="K123" s="34" t="b">
        <f t="shared" si="4"/>
        <v>1</v>
      </c>
      <c r="L123" s="34" t="b">
        <f t="shared" si="5"/>
        <v>1</v>
      </c>
      <c r="M123" s="34" t="b">
        <f t="shared" si="6"/>
        <v>1</v>
      </c>
      <c r="N123" s="35">
        <f t="shared" si="33"/>
        <v>1</v>
      </c>
      <c r="O123" s="36">
        <f t="shared" si="8"/>
        <v>2436.404356</v>
      </c>
      <c r="P123" s="36">
        <f t="shared" si="9"/>
        <v>1685.33957</v>
      </c>
      <c r="Q123" s="37">
        <f t="shared" si="10"/>
        <v>201.0647864</v>
      </c>
      <c r="R123" s="36">
        <f t="shared" si="11"/>
        <v>2235.33957</v>
      </c>
      <c r="S123" s="35">
        <f t="shared" si="12"/>
        <v>0</v>
      </c>
      <c r="T123" s="35">
        <f t="shared" si="13"/>
        <v>-47.32773258</v>
      </c>
      <c r="U123" s="35">
        <f t="shared" si="14"/>
        <v>-48.79287828</v>
      </c>
      <c r="V123" s="38">
        <f t="shared" si="15"/>
        <v>0.8123184343</v>
      </c>
      <c r="W123" s="39">
        <f t="shared" si="16"/>
        <v>10.3860095</v>
      </c>
      <c r="X123" s="39">
        <f t="shared" si="17"/>
        <v>0.03340139167</v>
      </c>
      <c r="Y123" s="39">
        <f>if(N123=1,(W123*(S123-V123))*'Säännöt ja ohjeet'!$B$54+X123,"")</f>
        <v>-16.84009256</v>
      </c>
      <c r="Z123" s="39">
        <f t="shared" si="18"/>
        <v>1</v>
      </c>
      <c r="AA123" s="39">
        <f t="shared" si="19"/>
        <v>0.1876815657</v>
      </c>
      <c r="AB123" s="39">
        <f t="shared" si="20"/>
        <v>28.26714396</v>
      </c>
      <c r="AC123" s="39">
        <f t="shared" si="21"/>
        <v>1.536743149</v>
      </c>
      <c r="AD123" s="39">
        <f>if(N123=1,(AB123*(Z123-AA123))*'Säännöt ja ohjeet'!$B$54+AC123,"")</f>
        <v>47.46058739</v>
      </c>
      <c r="AE123" s="40">
        <f t="shared" si="22"/>
        <v>-12</v>
      </c>
      <c r="AF123" s="40">
        <f t="shared" si="23"/>
        <v>14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1775.775444</v>
      </c>
      <c r="AK123" s="28">
        <f t="shared" si="151"/>
        <v>2419.564264</v>
      </c>
      <c r="AL123" s="28">
        <f t="shared" si="151"/>
        <v>1760.050288</v>
      </c>
      <c r="AM123" s="28">
        <f t="shared" si="151"/>
        <v>1732.800157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1567.832104</v>
      </c>
      <c r="AQ123" s="28">
        <f t="shared" si="151"/>
        <v>1139.739963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2381.875918</v>
      </c>
      <c r="AU123" s="28">
        <f t="shared" si="151"/>
        <v>2252.379438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2190.396148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2111.627442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130.8591608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1525.968292</v>
      </c>
    </row>
    <row r="124">
      <c r="A124" s="1"/>
      <c r="B124" s="30" t="s">
        <v>45</v>
      </c>
      <c r="C124" s="31" t="s">
        <v>61</v>
      </c>
      <c r="D124" s="31">
        <v>9.0</v>
      </c>
      <c r="E124" s="31" t="s">
        <v>45</v>
      </c>
      <c r="F124" s="44">
        <v>45892.0</v>
      </c>
      <c r="G124" s="34"/>
      <c r="H124" s="34" t="b">
        <f t="shared" si="3"/>
        <v>1</v>
      </c>
      <c r="I124" s="34" t="b">
        <f>if(iferror(match(B124,'Osallistujat ja seuranta'!C:C,0),0)&gt;0,TRUE,FALSE)</f>
        <v>1</v>
      </c>
      <c r="J124" s="34" t="b">
        <f>if(iferror(match(C124,'Osallistujat ja seuranta'!C:C,0),0)&gt;0,TRUE,FALSE)</f>
        <v>1</v>
      </c>
      <c r="K124" s="34" t="b">
        <f t="shared" si="4"/>
        <v>1</v>
      </c>
      <c r="L124" s="34" t="b">
        <f t="shared" si="5"/>
        <v>1</v>
      </c>
      <c r="M124" s="34" t="b">
        <f t="shared" si="6"/>
        <v>1</v>
      </c>
      <c r="N124" s="35">
        <f t="shared" si="33"/>
        <v>1</v>
      </c>
      <c r="O124" s="36">
        <f t="shared" si="8"/>
        <v>2419.564264</v>
      </c>
      <c r="P124" s="36">
        <f t="shared" si="9"/>
        <v>1204.770186</v>
      </c>
      <c r="Q124" s="37">
        <f t="shared" si="10"/>
        <v>364.794078</v>
      </c>
      <c r="R124" s="36">
        <f t="shared" si="11"/>
        <v>2054.770186</v>
      </c>
      <c r="S124" s="35">
        <f t="shared" si="12"/>
        <v>1</v>
      </c>
      <c r="T124" s="35">
        <f t="shared" si="13"/>
        <v>-47.46291858</v>
      </c>
      <c r="U124" s="35">
        <f t="shared" si="14"/>
        <v>-49.88952767</v>
      </c>
      <c r="V124" s="38">
        <f t="shared" si="15"/>
        <v>0.9188340043</v>
      </c>
      <c r="W124" s="39">
        <f t="shared" si="16"/>
        <v>10.71194332</v>
      </c>
      <c r="X124" s="39">
        <f t="shared" si="17"/>
        <v>0.04048182214</v>
      </c>
      <c r="Y124" s="39">
        <f>if(N124=1,(W124*(S124-V124))*'Säännöt ja ohjeet'!$B$54+X124,"")</f>
        <v>1.779372913</v>
      </c>
      <c r="Z124" s="39">
        <f t="shared" si="18"/>
        <v>0</v>
      </c>
      <c r="AA124" s="39">
        <f t="shared" si="19"/>
        <v>0.08116599567</v>
      </c>
      <c r="AB124" s="39">
        <f t="shared" si="20"/>
        <v>42.8867041</v>
      </c>
      <c r="AC124" s="39">
        <f t="shared" si="21"/>
        <v>2.738074762</v>
      </c>
      <c r="AD124" s="39">
        <f>if(N124=1,(AB124*(Z124-AA124))*'Säännöt ja ohjeet'!$B$54+AC124,"")</f>
        <v>-4.223809316</v>
      </c>
      <c r="AE124" s="40">
        <f t="shared" si="22"/>
        <v>5</v>
      </c>
      <c r="AF124" s="40">
        <f t="shared" si="23"/>
        <v>-3</v>
      </c>
      <c r="AG124" s="1"/>
      <c r="AH124" s="9"/>
      <c r="AI124" s="28">
        <f t="shared" ref="AI124:ED124" si="152">if($B124=AI$3,AI123+$Y124,if($C124=AI$3,AI123+$AD124,AI123))</f>
        <v>1200.546376</v>
      </c>
      <c r="AJ124" s="28">
        <f t="shared" si="152"/>
        <v>1775.775444</v>
      </c>
      <c r="AK124" s="28">
        <f t="shared" si="152"/>
        <v>2421.343637</v>
      </c>
      <c r="AL124" s="28">
        <f t="shared" si="152"/>
        <v>1760.050288</v>
      </c>
      <c r="AM124" s="28">
        <f t="shared" si="152"/>
        <v>1732.800157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1567.832104</v>
      </c>
      <c r="AQ124" s="28">
        <f t="shared" si="152"/>
        <v>1139.739963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2381.875918</v>
      </c>
      <c r="AU124" s="28">
        <f t="shared" si="152"/>
        <v>2252.379438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2190.396148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2111.627442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130.8591608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1525.874276</v>
      </c>
    </row>
    <row r="125">
      <c r="A125" s="1"/>
      <c r="B125" s="30" t="s">
        <v>45</v>
      </c>
      <c r="C125" s="31" t="s">
        <v>40</v>
      </c>
      <c r="D125" s="31">
        <v>1.0</v>
      </c>
      <c r="E125" s="31" t="s">
        <v>45</v>
      </c>
      <c r="F125" s="44">
        <v>45892.0</v>
      </c>
      <c r="G125" s="34"/>
      <c r="H125" s="34" t="b">
        <f t="shared" si="3"/>
        <v>1</v>
      </c>
      <c r="I125" s="34" t="b">
        <f>if(iferror(match(B125,'Osallistujat ja seuranta'!C:C,0),0)&gt;0,TRUE,FALSE)</f>
        <v>1</v>
      </c>
      <c r="J125" s="34" t="b">
        <f>if(iferror(match(C125,'Osallistujat ja seuranta'!C:C,0),0)&gt;0,TRUE,FALSE)</f>
        <v>1</v>
      </c>
      <c r="K125" s="34" t="b">
        <f t="shared" si="4"/>
        <v>1</v>
      </c>
      <c r="L125" s="34" t="b">
        <f t="shared" si="5"/>
        <v>1</v>
      </c>
      <c r="M125" s="34" t="b">
        <f t="shared" si="6"/>
        <v>1</v>
      </c>
      <c r="N125" s="35">
        <f t="shared" si="33"/>
        <v>1</v>
      </c>
      <c r="O125" s="36">
        <f t="shared" si="8"/>
        <v>2421.343637</v>
      </c>
      <c r="P125" s="36">
        <f t="shared" si="9"/>
        <v>2167.487682</v>
      </c>
      <c r="Q125" s="37">
        <f t="shared" si="10"/>
        <v>203.8559543</v>
      </c>
      <c r="R125" s="36">
        <f t="shared" si="11"/>
        <v>2217.487682</v>
      </c>
      <c r="S125" s="35">
        <f t="shared" si="12"/>
        <v>1</v>
      </c>
      <c r="T125" s="35">
        <f t="shared" si="13"/>
        <v>-47.44875717</v>
      </c>
      <c r="U125" s="35">
        <f t="shared" si="14"/>
        <v>-48.90927887</v>
      </c>
      <c r="V125" s="38">
        <f t="shared" si="15"/>
        <v>0.8116124553</v>
      </c>
      <c r="W125" s="39">
        <f t="shared" si="16"/>
        <v>10.67732595</v>
      </c>
      <c r="X125" s="39">
        <f t="shared" si="17"/>
        <v>0.03967406386</v>
      </c>
      <c r="Y125" s="39">
        <f>if(N125=1,(W125*(S125-V125))*'Säännöt ja ohjeet'!$B$54+X125,"")</f>
        <v>4.062624503</v>
      </c>
      <c r="Z125" s="39">
        <f t="shared" si="18"/>
        <v>0</v>
      </c>
      <c r="AA125" s="39">
        <f t="shared" si="19"/>
        <v>0.1883875447</v>
      </c>
      <c r="AB125" s="39">
        <f t="shared" si="20"/>
        <v>16.02583629</v>
      </c>
      <c r="AC125" s="39">
        <f t="shared" si="21"/>
        <v>0.3662098879</v>
      </c>
      <c r="AD125" s="39">
        <f>if(N125=1,(AB125*(Z125-AA125))*'Säännöt ja ohjeet'!$B$54+AC125,"")</f>
        <v>-5.671926011</v>
      </c>
      <c r="AE125" s="40">
        <f t="shared" si="22"/>
        <v>8</v>
      </c>
      <c r="AF125" s="40">
        <f t="shared" si="23"/>
        <v>-6</v>
      </c>
      <c r="AG125" s="1"/>
      <c r="AH125" s="9"/>
      <c r="AI125" s="28">
        <f t="shared" ref="AI125:ED125" si="153">if($B125=AI$3,AI124+$Y125,if($C125=AI$3,AI124+$AD125,AI124))</f>
        <v>1200.546376</v>
      </c>
      <c r="AJ125" s="28">
        <f t="shared" si="153"/>
        <v>1775.775444</v>
      </c>
      <c r="AK125" s="28">
        <f t="shared" si="153"/>
        <v>2425.406261</v>
      </c>
      <c r="AL125" s="28">
        <f t="shared" si="153"/>
        <v>1760.050288</v>
      </c>
      <c r="AM125" s="28">
        <f t="shared" si="153"/>
        <v>1732.800157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1567.832104</v>
      </c>
      <c r="AQ125" s="28">
        <f t="shared" si="153"/>
        <v>1139.739963</v>
      </c>
      <c r="AR125" s="28">
        <f t="shared" si="153"/>
        <v>2161.815756</v>
      </c>
      <c r="AS125" s="28">
        <f t="shared" si="153"/>
        <v>1917.754482</v>
      </c>
      <c r="AT125" s="28">
        <f t="shared" si="153"/>
        <v>2381.875918</v>
      </c>
      <c r="AU125" s="28">
        <f t="shared" si="153"/>
        <v>2252.379438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2190.396148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2111.627442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130.8591608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1525.812379</v>
      </c>
    </row>
    <row r="126">
      <c r="A126" s="1"/>
      <c r="B126" s="30" t="s">
        <v>38</v>
      </c>
      <c r="C126" s="31" t="s">
        <v>61</v>
      </c>
      <c r="D126" s="31">
        <v>1.0</v>
      </c>
      <c r="E126" s="31" t="s">
        <v>38</v>
      </c>
      <c r="F126" s="44">
        <v>45892.0</v>
      </c>
      <c r="G126" s="34"/>
      <c r="H126" s="34" t="b">
        <f t="shared" si="3"/>
        <v>1</v>
      </c>
      <c r="I126" s="34" t="b">
        <f>if(iferror(match(B126,'Osallistujat ja seuranta'!C:C,0),0)&gt;0,TRUE,FALSE)</f>
        <v>1</v>
      </c>
      <c r="J126" s="34" t="b">
        <f>if(iferror(match(C126,'Osallistujat ja seuranta'!C:C,0),0)&gt;0,TRUE,FALSE)</f>
        <v>1</v>
      </c>
      <c r="K126" s="34" t="b">
        <f t="shared" si="4"/>
        <v>1</v>
      </c>
      <c r="L126" s="34" t="b">
        <f t="shared" si="5"/>
        <v>1</v>
      </c>
      <c r="M126" s="34" t="b">
        <f t="shared" si="6"/>
        <v>1</v>
      </c>
      <c r="N126" s="35">
        <f t="shared" si="33"/>
        <v>1</v>
      </c>
      <c r="O126" s="36">
        <f t="shared" si="8"/>
        <v>1760.050288</v>
      </c>
      <c r="P126" s="36">
        <f t="shared" si="9"/>
        <v>1200.546376</v>
      </c>
      <c r="Q126" s="37">
        <f t="shared" si="10"/>
        <v>509.5039117</v>
      </c>
      <c r="R126" s="36">
        <f t="shared" si="11"/>
        <v>1250.546376</v>
      </c>
      <c r="S126" s="35">
        <f t="shared" si="12"/>
        <v>1</v>
      </c>
      <c r="T126" s="35">
        <f t="shared" si="13"/>
        <v>-51.37653528</v>
      </c>
      <c r="U126" s="35">
        <f t="shared" si="14"/>
        <v>-53.37729958</v>
      </c>
      <c r="V126" s="38">
        <f t="shared" si="15"/>
        <v>0.8808773011</v>
      </c>
      <c r="W126" s="39">
        <f t="shared" si="16"/>
        <v>26.20369098</v>
      </c>
      <c r="X126" s="39">
        <f t="shared" si="17"/>
        <v>1.350108466</v>
      </c>
      <c r="Y126" s="39">
        <f>if(N126=1,(W126*(S126-V126))*'Säännöt ja ohjeet'!$B$54+X126,"")</f>
        <v>7.593017246</v>
      </c>
      <c r="Z126" s="39">
        <f t="shared" si="18"/>
        <v>0</v>
      </c>
      <c r="AA126" s="39">
        <f t="shared" si="19"/>
        <v>0.1191226989</v>
      </c>
      <c r="AB126" s="39">
        <f t="shared" si="20"/>
        <v>43.02511739</v>
      </c>
      <c r="AC126" s="39">
        <f t="shared" si="21"/>
        <v>2.748634274</v>
      </c>
      <c r="AD126" s="39">
        <f>if(N126=1,(AB126*(Z126-AA126))*'Säännöt ja ohjeet'!$B$54+AC126,"")</f>
        <v>-7.501901933</v>
      </c>
      <c r="AE126" s="40">
        <f t="shared" si="22"/>
        <v>2</v>
      </c>
      <c r="AF126" s="40">
        <f t="shared" si="23"/>
        <v>0</v>
      </c>
      <c r="AG126" s="1"/>
      <c r="AH126" s="9"/>
      <c r="AI126" s="28">
        <f t="shared" ref="AI126:ED126" si="154">if($B126=AI$3,AI125+$Y126,if($C126=AI$3,AI125+$AD126,AI125))</f>
        <v>1193.044474</v>
      </c>
      <c r="AJ126" s="28">
        <f t="shared" si="154"/>
        <v>1775.775444</v>
      </c>
      <c r="AK126" s="28">
        <f t="shared" si="154"/>
        <v>2425.406261</v>
      </c>
      <c r="AL126" s="28">
        <f t="shared" si="154"/>
        <v>1767.643305</v>
      </c>
      <c r="AM126" s="28">
        <f t="shared" si="154"/>
        <v>1732.800157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1567.832104</v>
      </c>
      <c r="AQ126" s="28">
        <f t="shared" si="154"/>
        <v>1139.739963</v>
      </c>
      <c r="AR126" s="28">
        <f t="shared" si="154"/>
        <v>2161.815756</v>
      </c>
      <c r="AS126" s="28">
        <f t="shared" si="154"/>
        <v>1917.754482</v>
      </c>
      <c r="AT126" s="28">
        <f t="shared" si="154"/>
        <v>2381.875918</v>
      </c>
      <c r="AU126" s="28">
        <f t="shared" si="154"/>
        <v>2252.379438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2190.396148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2111.627442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130.8591608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1525.815884</v>
      </c>
    </row>
    <row r="127">
      <c r="A127" s="1"/>
      <c r="B127" s="30" t="s">
        <v>37</v>
      </c>
      <c r="C127" s="31" t="s">
        <v>56</v>
      </c>
      <c r="D127" s="31">
        <v>4.0</v>
      </c>
      <c r="E127" s="31" t="s">
        <v>56</v>
      </c>
      <c r="F127" s="44">
        <v>45892.0</v>
      </c>
      <c r="G127" s="34"/>
      <c r="H127" s="34" t="b">
        <f t="shared" si="3"/>
        <v>1</v>
      </c>
      <c r="I127" s="34" t="b">
        <f>if(iferror(match(B127,'Osallistujat ja seuranta'!C:C,0),0)&gt;0,TRUE,FALSE)</f>
        <v>1</v>
      </c>
      <c r="J127" s="34" t="b">
        <f>if(iferror(match(C127,'Osallistujat ja seuranta'!C:C,0),0)&gt;0,TRUE,FALSE)</f>
        <v>1</v>
      </c>
      <c r="K127" s="34" t="b">
        <f t="shared" si="4"/>
        <v>1</v>
      </c>
      <c r="L127" s="34" t="b">
        <f t="shared" si="5"/>
        <v>1</v>
      </c>
      <c r="M127" s="34" t="b">
        <f t="shared" si="6"/>
        <v>1</v>
      </c>
      <c r="N127" s="35">
        <f t="shared" si="33"/>
        <v>1</v>
      </c>
      <c r="O127" s="36">
        <f t="shared" si="8"/>
        <v>1567.832104</v>
      </c>
      <c r="P127" s="36">
        <f t="shared" si="9"/>
        <v>1139.739963</v>
      </c>
      <c r="Q127" s="37">
        <f t="shared" si="10"/>
        <v>78.09214079</v>
      </c>
      <c r="R127" s="36">
        <f t="shared" si="11"/>
        <v>1489.739963</v>
      </c>
      <c r="S127" s="35">
        <f t="shared" si="12"/>
        <v>0</v>
      </c>
      <c r="T127" s="35">
        <f t="shared" si="13"/>
        <v>-52.19990316</v>
      </c>
      <c r="U127" s="35">
        <f t="shared" si="14"/>
        <v>-52.50858047</v>
      </c>
      <c r="V127" s="38">
        <f t="shared" si="15"/>
        <v>0.5765623748</v>
      </c>
      <c r="W127" s="39">
        <f t="shared" si="16"/>
        <v>31.62976631</v>
      </c>
      <c r="X127" s="39">
        <f t="shared" si="17"/>
        <v>1.830440939</v>
      </c>
      <c r="Y127" s="39">
        <f>if(N127=1,(W127*(S127-V127))*'Säännöt ja ohjeet'!$B$54+X127,"")</f>
        <v>-34.64262542</v>
      </c>
      <c r="Z127" s="39">
        <f t="shared" si="18"/>
        <v>1</v>
      </c>
      <c r="AA127" s="39">
        <f t="shared" si="19"/>
        <v>0.4234376252</v>
      </c>
      <c r="AB127" s="39">
        <f t="shared" si="20"/>
        <v>45.03619155</v>
      </c>
      <c r="AC127" s="39">
        <f t="shared" si="21"/>
        <v>2.900650193</v>
      </c>
      <c r="AD127" s="39">
        <f>if(N127=1,(AB127*(Z127-AA127))*'Säännöt ja ohjeet'!$B$54+AC127,"")</f>
        <v>54.83299729</v>
      </c>
      <c r="AE127" s="40">
        <f t="shared" si="22"/>
        <v>-9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1193.044474</v>
      </c>
      <c r="AJ127" s="28">
        <f t="shared" si="155"/>
        <v>1775.775444</v>
      </c>
      <c r="AK127" s="28">
        <f t="shared" si="155"/>
        <v>2425.406261</v>
      </c>
      <c r="AL127" s="28">
        <f t="shared" si="155"/>
        <v>1767.643305</v>
      </c>
      <c r="AM127" s="28">
        <f t="shared" si="155"/>
        <v>1732.800157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1533.189478</v>
      </c>
      <c r="AQ127" s="28">
        <f t="shared" si="155"/>
        <v>1194.57296</v>
      </c>
      <c r="AR127" s="28">
        <f t="shared" si="155"/>
        <v>2161.815756</v>
      </c>
      <c r="AS127" s="28">
        <f t="shared" si="155"/>
        <v>1917.754482</v>
      </c>
      <c r="AT127" s="28">
        <f t="shared" si="155"/>
        <v>2381.875918</v>
      </c>
      <c r="AU127" s="28">
        <f t="shared" si="155"/>
        <v>2252.379438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2190.396148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2111.627442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130.8591608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1526.592437</v>
      </c>
    </row>
    <row r="128">
      <c r="A128" s="1"/>
      <c r="B128" s="30" t="s">
        <v>38</v>
      </c>
      <c r="C128" s="31" t="s">
        <v>56</v>
      </c>
      <c r="D128" s="31">
        <v>2.0</v>
      </c>
      <c r="E128" s="31" t="s">
        <v>38</v>
      </c>
      <c r="F128" s="44">
        <v>45892.0</v>
      </c>
      <c r="G128" s="34"/>
      <c r="H128" s="34" t="b">
        <f t="shared" si="3"/>
        <v>1</v>
      </c>
      <c r="I128" s="34" t="b">
        <f>if(iferror(match(B128,'Osallistujat ja seuranta'!C:C,0),0)&gt;0,TRUE,FALSE)</f>
        <v>1</v>
      </c>
      <c r="J128" s="34" t="b">
        <f>if(iferror(match(C128,'Osallistujat ja seuranta'!C:C,0),0)&gt;0,TRUE,FALSE)</f>
        <v>1</v>
      </c>
      <c r="K128" s="34" t="b">
        <f t="shared" si="4"/>
        <v>1</v>
      </c>
      <c r="L128" s="34" t="b">
        <f t="shared" si="5"/>
        <v>1</v>
      </c>
      <c r="M128" s="34" t="b">
        <f t="shared" si="6"/>
        <v>1</v>
      </c>
      <c r="N128" s="35">
        <f t="shared" si="33"/>
        <v>1</v>
      </c>
      <c r="O128" s="36">
        <f t="shared" si="8"/>
        <v>1767.643305</v>
      </c>
      <c r="P128" s="36">
        <f t="shared" si="9"/>
        <v>1194.57296</v>
      </c>
      <c r="Q128" s="37">
        <f t="shared" si="10"/>
        <v>423.0703452</v>
      </c>
      <c r="R128" s="36">
        <f t="shared" si="11"/>
        <v>1344.57296</v>
      </c>
      <c r="S128" s="35">
        <f t="shared" si="12"/>
        <v>1</v>
      </c>
      <c r="T128" s="35">
        <f t="shared" si="13"/>
        <v>-51.34193507</v>
      </c>
      <c r="U128" s="35">
        <f t="shared" si="14"/>
        <v>-53.04854718</v>
      </c>
      <c r="V128" s="38">
        <f t="shared" si="15"/>
        <v>0.8463963434</v>
      </c>
      <c r="W128" s="39">
        <f t="shared" si="16"/>
        <v>25.99727325</v>
      </c>
      <c r="X128" s="39">
        <f t="shared" si="17"/>
        <v>1.331149224</v>
      </c>
      <c r="Y128" s="39">
        <f>if(N128=1,(W128*(S128-V128))*'Säännöt ja ohjeet'!$B$54+X128,"")</f>
        <v>9.31770169</v>
      </c>
      <c r="Z128" s="39">
        <f t="shared" si="18"/>
        <v>0</v>
      </c>
      <c r="AA128" s="39">
        <f t="shared" si="19"/>
        <v>0.1536036566</v>
      </c>
      <c r="AB128" s="39">
        <f t="shared" si="20"/>
        <v>43.22115028</v>
      </c>
      <c r="AC128" s="39">
        <f t="shared" si="21"/>
        <v>2.763567799</v>
      </c>
      <c r="AD128" s="39">
        <f>if(N128=1,(AB128*(Z128-AA128))*'Säännöt ja ohjeet'!$B$54+AC128,"")</f>
        <v>-10.51428565</v>
      </c>
      <c r="AE128" s="40">
        <f t="shared" si="22"/>
        <v>4</v>
      </c>
      <c r="AF128" s="40">
        <f t="shared" si="23"/>
        <v>-2</v>
      </c>
      <c r="AG128" s="1"/>
      <c r="AH128" s="9"/>
      <c r="AI128" s="28">
        <f t="shared" ref="AI128:ED128" si="156">if($B128=AI$3,AI127+$Y128,if($C128=AI$3,AI127+$AD128,AI127))</f>
        <v>1193.044474</v>
      </c>
      <c r="AJ128" s="28">
        <f t="shared" si="156"/>
        <v>1775.775444</v>
      </c>
      <c r="AK128" s="28">
        <f t="shared" si="156"/>
        <v>2425.406261</v>
      </c>
      <c r="AL128" s="28">
        <f t="shared" si="156"/>
        <v>1776.961007</v>
      </c>
      <c r="AM128" s="28">
        <f t="shared" si="156"/>
        <v>1732.800157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1533.189478</v>
      </c>
      <c r="AQ128" s="28">
        <f t="shared" si="156"/>
        <v>1184.058675</v>
      </c>
      <c r="AR128" s="28">
        <f t="shared" si="156"/>
        <v>2161.815756</v>
      </c>
      <c r="AS128" s="28">
        <f t="shared" si="156"/>
        <v>1917.754482</v>
      </c>
      <c r="AT128" s="28">
        <f t="shared" si="156"/>
        <v>2381.875918</v>
      </c>
      <c r="AU128" s="28">
        <f t="shared" si="156"/>
        <v>2252.379438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2190.396148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2111.627442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130.8591608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1526.546414</v>
      </c>
    </row>
    <row r="129">
      <c r="A129" s="1"/>
      <c r="B129" s="30" t="s">
        <v>45</v>
      </c>
      <c r="C129" s="31" t="s">
        <v>37</v>
      </c>
      <c r="D129" s="31">
        <v>5.0</v>
      </c>
      <c r="E129" s="31" t="s">
        <v>37</v>
      </c>
      <c r="F129" s="44">
        <v>45892.0</v>
      </c>
      <c r="G129" s="34"/>
      <c r="H129" s="34" t="b">
        <f t="shared" si="3"/>
        <v>1</v>
      </c>
      <c r="I129" s="34" t="b">
        <f>if(iferror(match(B129,'Osallistujat ja seuranta'!C:C,0),0)&gt;0,TRUE,FALSE)</f>
        <v>1</v>
      </c>
      <c r="J129" s="34" t="b">
        <f>if(iferror(match(C129,'Osallistujat ja seuranta'!C:C,0),0)&gt;0,TRUE,FALSE)</f>
        <v>1</v>
      </c>
      <c r="K129" s="34" t="b">
        <f t="shared" si="4"/>
        <v>1</v>
      </c>
      <c r="L129" s="34" t="b">
        <f t="shared" si="5"/>
        <v>1</v>
      </c>
      <c r="M129" s="34" t="b">
        <f t="shared" si="6"/>
        <v>1</v>
      </c>
      <c r="N129" s="35">
        <f t="shared" si="33"/>
        <v>1</v>
      </c>
      <c r="O129" s="36">
        <f t="shared" si="8"/>
        <v>2425.406261</v>
      </c>
      <c r="P129" s="36">
        <f t="shared" si="9"/>
        <v>1533.189478</v>
      </c>
      <c r="Q129" s="37">
        <f t="shared" si="10"/>
        <v>442.2167828</v>
      </c>
      <c r="R129" s="36">
        <f t="shared" si="11"/>
        <v>1983.189478</v>
      </c>
      <c r="S129" s="35">
        <f t="shared" si="12"/>
        <v>0</v>
      </c>
      <c r="T129" s="35">
        <f t="shared" si="13"/>
        <v>-47.41631636</v>
      </c>
      <c r="U129" s="35">
        <f t="shared" si="14"/>
        <v>-50.28077474</v>
      </c>
      <c r="V129" s="38">
        <f t="shared" si="15"/>
        <v>0.9460612608</v>
      </c>
      <c r="W129" s="39">
        <f t="shared" si="16"/>
        <v>10.59844595</v>
      </c>
      <c r="X129" s="39">
        <f t="shared" si="17"/>
        <v>0.03788419647</v>
      </c>
      <c r="Y129" s="39">
        <f>if(N129=1,(W129*(S129-V129))*'Säännöt ja ohjeet'!$B$54+X129,"")</f>
        <v>-20.01567408</v>
      </c>
      <c r="Z129" s="39">
        <f t="shared" si="18"/>
        <v>1</v>
      </c>
      <c r="AA129" s="39">
        <f t="shared" si="19"/>
        <v>0.05393873922</v>
      </c>
      <c r="AB129" s="39">
        <f t="shared" si="20"/>
        <v>32.64795401</v>
      </c>
      <c r="AC129" s="39">
        <f t="shared" si="21"/>
        <v>1.917040053</v>
      </c>
      <c r="AD129" s="39">
        <f>if(N129=1,(AB129*(Z129-AA129))*'Säännöt ja ohjeet'!$B$54+AC129,"")</f>
        <v>63.69096912</v>
      </c>
      <c r="AE129" s="40">
        <f t="shared" si="22"/>
        <v>-16</v>
      </c>
      <c r="AF129" s="40">
        <f t="shared" si="23"/>
        <v>18</v>
      </c>
      <c r="AG129" s="1"/>
      <c r="AH129" s="9"/>
      <c r="AI129" s="28">
        <f t="shared" ref="AI129:ED129" si="157">if($B129=AI$3,AI128+$Y129,if($C129=AI$3,AI128+$AD129,AI128))</f>
        <v>1193.044474</v>
      </c>
      <c r="AJ129" s="28">
        <f t="shared" si="157"/>
        <v>1775.775444</v>
      </c>
      <c r="AK129" s="28">
        <f t="shared" si="157"/>
        <v>2405.390587</v>
      </c>
      <c r="AL129" s="28">
        <f t="shared" si="157"/>
        <v>1776.961007</v>
      </c>
      <c r="AM129" s="28">
        <f t="shared" si="157"/>
        <v>1732.800157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1596.880447</v>
      </c>
      <c r="AQ129" s="28">
        <f t="shared" si="157"/>
        <v>1184.058675</v>
      </c>
      <c r="AR129" s="28">
        <f t="shared" si="157"/>
        <v>2161.815756</v>
      </c>
      <c r="AS129" s="28">
        <f t="shared" si="157"/>
        <v>1917.754482</v>
      </c>
      <c r="AT129" s="28">
        <f t="shared" si="157"/>
        <v>2381.875918</v>
      </c>
      <c r="AU129" s="28">
        <f t="shared" si="157"/>
        <v>2252.379438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2190.396148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2111.627442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130.8591608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1528.226233</v>
      </c>
    </row>
    <row r="130">
      <c r="A130" s="1"/>
      <c r="B130" s="30" t="s">
        <v>40</v>
      </c>
      <c r="C130" s="31" t="s">
        <v>46</v>
      </c>
      <c r="D130" s="31">
        <v>4.0</v>
      </c>
      <c r="E130" s="31" t="s">
        <v>40</v>
      </c>
      <c r="F130" s="44">
        <v>45892.0</v>
      </c>
      <c r="G130" s="34"/>
      <c r="H130" s="34" t="b">
        <f t="shared" si="3"/>
        <v>1</v>
      </c>
      <c r="I130" s="34" t="b">
        <f>if(iferror(match(B130,'Osallistujat ja seuranta'!C:C,0),0)&gt;0,TRUE,FALSE)</f>
        <v>1</v>
      </c>
      <c r="J130" s="34" t="b">
        <f>if(iferror(match(C130,'Osallistujat ja seuranta'!C:C,0),0)&gt;0,TRUE,FALSE)</f>
        <v>1</v>
      </c>
      <c r="K130" s="34" t="b">
        <f t="shared" si="4"/>
        <v>1</v>
      </c>
      <c r="L130" s="34" t="b">
        <f t="shared" si="5"/>
        <v>1</v>
      </c>
      <c r="M130" s="34" t="b">
        <f t="shared" si="6"/>
        <v>1</v>
      </c>
      <c r="N130" s="35">
        <f t="shared" si="33"/>
        <v>1</v>
      </c>
      <c r="O130" s="36">
        <f t="shared" si="8"/>
        <v>2161.815756</v>
      </c>
      <c r="P130" s="36">
        <f t="shared" si="9"/>
        <v>1732.800157</v>
      </c>
      <c r="Q130" s="37">
        <f t="shared" si="10"/>
        <v>79.01559902</v>
      </c>
      <c r="R130" s="36">
        <f t="shared" si="11"/>
        <v>2082.800157</v>
      </c>
      <c r="S130" s="35">
        <f t="shared" si="12"/>
        <v>1</v>
      </c>
      <c r="T130" s="35">
        <f t="shared" si="13"/>
        <v>-49.26032652</v>
      </c>
      <c r="U130" s="35">
        <f t="shared" si="14"/>
        <v>-49.73015802</v>
      </c>
      <c r="V130" s="38">
        <f t="shared" si="15"/>
        <v>0.6153438742</v>
      </c>
      <c r="W130" s="39">
        <f t="shared" si="16"/>
        <v>16.15444781</v>
      </c>
      <c r="X130" s="39">
        <f t="shared" si="17"/>
        <v>0.3781840158</v>
      </c>
      <c r="Y130" s="39">
        <f>if(N130=1,(W130*(S130-V130))*'Säännöt ja ohjeet'!$B$54+X130,"")</f>
        <v>12.80599864</v>
      </c>
      <c r="Z130" s="39">
        <f t="shared" si="18"/>
        <v>0</v>
      </c>
      <c r="AA130" s="39">
        <f t="shared" si="19"/>
        <v>0.3846561258</v>
      </c>
      <c r="AB130" s="39">
        <f t="shared" si="20"/>
        <v>26.94951874</v>
      </c>
      <c r="AC130" s="39">
        <f t="shared" si="21"/>
        <v>1.418166217</v>
      </c>
      <c r="AD130" s="39">
        <f>if(N130=1,(AB130*(Z130-AA130))*'Säännöt ja ohjeet'!$B$54+AC130,"")</f>
        <v>-19.31442872</v>
      </c>
      <c r="AE130" s="40">
        <f t="shared" si="22"/>
        <v>11</v>
      </c>
      <c r="AF130" s="40">
        <f t="shared" si="23"/>
        <v>-9</v>
      </c>
      <c r="AG130" s="1"/>
      <c r="AH130" s="9"/>
      <c r="AI130" s="28">
        <f t="shared" ref="AI130:ED130" si="158">if($B130=AI$3,AI129+$Y130,if($C130=AI$3,AI129+$AD130,AI129))</f>
        <v>1193.044474</v>
      </c>
      <c r="AJ130" s="28">
        <f t="shared" si="158"/>
        <v>1775.775444</v>
      </c>
      <c r="AK130" s="28">
        <f t="shared" si="158"/>
        <v>2405.390587</v>
      </c>
      <c r="AL130" s="28">
        <f t="shared" si="158"/>
        <v>1776.961007</v>
      </c>
      <c r="AM130" s="28">
        <f t="shared" si="158"/>
        <v>1713.485729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1596.880447</v>
      </c>
      <c r="AQ130" s="28">
        <f t="shared" si="158"/>
        <v>1184.058675</v>
      </c>
      <c r="AR130" s="28">
        <f t="shared" si="158"/>
        <v>2174.621755</v>
      </c>
      <c r="AS130" s="28">
        <f t="shared" si="158"/>
        <v>1917.754482</v>
      </c>
      <c r="AT130" s="28">
        <f t="shared" si="158"/>
        <v>2381.875918</v>
      </c>
      <c r="AU130" s="28">
        <f t="shared" si="158"/>
        <v>2252.379438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2190.396148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2111.627442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130.8591608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1527.975909</v>
      </c>
    </row>
    <row r="131">
      <c r="A131" s="1"/>
      <c r="B131" s="30" t="s">
        <v>45</v>
      </c>
      <c r="C131" s="31" t="s">
        <v>46</v>
      </c>
      <c r="D131" s="31">
        <v>6.0</v>
      </c>
      <c r="E131" s="31" t="s">
        <v>46</v>
      </c>
      <c r="F131" s="44">
        <v>45893.0</v>
      </c>
      <c r="G131" s="34"/>
      <c r="H131" s="34" t="b">
        <f t="shared" si="3"/>
        <v>1</v>
      </c>
      <c r="I131" s="34" t="b">
        <f>if(iferror(match(B131,'Osallistujat ja seuranta'!C:C,0),0)&gt;0,TRUE,FALSE)</f>
        <v>1</v>
      </c>
      <c r="J131" s="34" t="b">
        <f>if(iferror(match(C131,'Osallistujat ja seuranta'!C:C,0),0)&gt;0,TRUE,FALSE)</f>
        <v>1</v>
      </c>
      <c r="K131" s="34" t="b">
        <f t="shared" si="4"/>
        <v>1</v>
      </c>
      <c r="L131" s="34" t="b">
        <f t="shared" si="5"/>
        <v>1</v>
      </c>
      <c r="M131" s="34" t="b">
        <f t="shared" si="6"/>
        <v>1</v>
      </c>
      <c r="N131" s="35">
        <f t="shared" si="33"/>
        <v>1</v>
      </c>
      <c r="O131" s="36">
        <f t="shared" si="8"/>
        <v>2405.390587</v>
      </c>
      <c r="P131" s="36">
        <f t="shared" si="9"/>
        <v>1713.485729</v>
      </c>
      <c r="Q131" s="37">
        <f t="shared" si="10"/>
        <v>141.9048585</v>
      </c>
      <c r="R131" s="36">
        <f t="shared" si="11"/>
        <v>2263.485729</v>
      </c>
      <c r="S131" s="35">
        <f t="shared" si="12"/>
        <v>0</v>
      </c>
      <c r="T131" s="35">
        <f t="shared" si="13"/>
        <v>-47.57471049</v>
      </c>
      <c r="U131" s="35">
        <f t="shared" si="14"/>
        <v>-48.6053309</v>
      </c>
      <c r="V131" s="38">
        <f t="shared" si="15"/>
        <v>0.7370361584</v>
      </c>
      <c r="W131" s="39">
        <f t="shared" si="16"/>
        <v>10.98918661</v>
      </c>
      <c r="X131" s="39">
        <f t="shared" si="17"/>
        <v>0.04746222125</v>
      </c>
      <c r="Y131" s="39">
        <f>if(N131=1,(W131*(S131-V131))*'Säännöt ja ohjeet'!$B$54+X131,"")</f>
        <v>-16.15139355</v>
      </c>
      <c r="Z131" s="39">
        <f t="shared" si="18"/>
        <v>1</v>
      </c>
      <c r="AA131" s="39">
        <f t="shared" si="19"/>
        <v>0.2629638416</v>
      </c>
      <c r="AB131" s="39">
        <f t="shared" si="20"/>
        <v>27.48288876</v>
      </c>
      <c r="AC131" s="39">
        <f t="shared" si="21"/>
        <v>1.466416563</v>
      </c>
      <c r="AD131" s="39">
        <f>if(N131=1,(AB131*(Z131-AA131))*'Säännöt ja ohjeet'!$B$54+AC131,"")</f>
        <v>41.97818207</v>
      </c>
      <c r="AE131" s="40">
        <f t="shared" si="22"/>
        <v>-10</v>
      </c>
      <c r="AF131" s="40">
        <f t="shared" si="23"/>
        <v>12</v>
      </c>
      <c r="AG131" s="1"/>
      <c r="AH131" s="9"/>
      <c r="AI131" s="28">
        <f t="shared" ref="AI131:ED131" si="159">if($B131=AI$3,AI130+$Y131,if($C131=AI$3,AI130+$AD131,AI130))</f>
        <v>1193.044474</v>
      </c>
      <c r="AJ131" s="28">
        <f t="shared" si="159"/>
        <v>1775.775444</v>
      </c>
      <c r="AK131" s="28">
        <f t="shared" si="159"/>
        <v>2389.239193</v>
      </c>
      <c r="AL131" s="28">
        <f t="shared" si="159"/>
        <v>1776.961007</v>
      </c>
      <c r="AM131" s="28">
        <f t="shared" si="159"/>
        <v>1755.463911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1596.880447</v>
      </c>
      <c r="AQ131" s="28">
        <f t="shared" si="159"/>
        <v>1184.058675</v>
      </c>
      <c r="AR131" s="28">
        <f t="shared" si="159"/>
        <v>2174.621755</v>
      </c>
      <c r="AS131" s="28">
        <f t="shared" si="159"/>
        <v>1917.754482</v>
      </c>
      <c r="AT131" s="28">
        <f t="shared" si="159"/>
        <v>2381.875918</v>
      </c>
      <c r="AU131" s="28">
        <f t="shared" si="159"/>
        <v>2252.379438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2190.396148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2111.627442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130.8591608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1528.969247</v>
      </c>
    </row>
    <row r="132">
      <c r="A132" s="1"/>
      <c r="B132" s="30" t="s">
        <v>45</v>
      </c>
      <c r="C132" s="31" t="s">
        <v>38</v>
      </c>
      <c r="D132" s="31">
        <v>6.0</v>
      </c>
      <c r="E132" s="31" t="s">
        <v>45</v>
      </c>
      <c r="F132" s="44">
        <v>45896.0</v>
      </c>
      <c r="G132" s="34"/>
      <c r="H132" s="34" t="b">
        <f t="shared" si="3"/>
        <v>1</v>
      </c>
      <c r="I132" s="34" t="b">
        <f>if(iferror(match(B132,'Osallistujat ja seuranta'!C:C,0),0)&gt;0,TRUE,FALSE)</f>
        <v>1</v>
      </c>
      <c r="J132" s="34" t="b">
        <f>if(iferror(match(C132,'Osallistujat ja seuranta'!C:C,0),0)&gt;0,TRUE,FALSE)</f>
        <v>1</v>
      </c>
      <c r="K132" s="34" t="b">
        <f t="shared" si="4"/>
        <v>1</v>
      </c>
      <c r="L132" s="34" t="b">
        <f t="shared" si="5"/>
        <v>1</v>
      </c>
      <c r="M132" s="34" t="b">
        <f t="shared" si="6"/>
        <v>1</v>
      </c>
      <c r="N132" s="35">
        <f t="shared" si="33"/>
        <v>1</v>
      </c>
      <c r="O132" s="36">
        <f t="shared" si="8"/>
        <v>2389.239193</v>
      </c>
      <c r="P132" s="36">
        <f t="shared" si="9"/>
        <v>1776.961007</v>
      </c>
      <c r="Q132" s="37">
        <f t="shared" si="10"/>
        <v>62.27818642</v>
      </c>
      <c r="R132" s="36">
        <f t="shared" si="11"/>
        <v>2326.961007</v>
      </c>
      <c r="S132" s="35">
        <f t="shared" si="12"/>
        <v>1</v>
      </c>
      <c r="T132" s="35">
        <f t="shared" si="13"/>
        <v>-47.69996211</v>
      </c>
      <c r="U132" s="35">
        <f t="shared" si="14"/>
        <v>-48.16296909</v>
      </c>
      <c r="V132" s="38">
        <f t="shared" si="15"/>
        <v>0.6137272737</v>
      </c>
      <c r="W132" s="39">
        <f t="shared" si="16"/>
        <v>11.30834214</v>
      </c>
      <c r="X132" s="39">
        <f t="shared" si="17"/>
        <v>0.05669785899</v>
      </c>
      <c r="Y132" s="39">
        <f>if(N132=1,(W132*(S132-V132))*'Säännöt ja ohjeet'!$B$54+X132,"")</f>
        <v>8.792906154</v>
      </c>
      <c r="Z132" s="39">
        <f t="shared" si="18"/>
        <v>0</v>
      </c>
      <c r="AA132" s="39">
        <f t="shared" si="19"/>
        <v>0.3862727263</v>
      </c>
      <c r="AB132" s="39">
        <f t="shared" si="20"/>
        <v>25.74480713</v>
      </c>
      <c r="AC132" s="39">
        <f t="shared" si="21"/>
        <v>1.307886753</v>
      </c>
      <c r="AD132" s="39">
        <f>if(N132=1,(AB132*(Z132-AA132))*'Säännöt ja ohjeet'!$B$54+AC132,"")</f>
        <v>-18.58114692</v>
      </c>
      <c r="AE132" s="40">
        <f t="shared" si="22"/>
        <v>11</v>
      </c>
      <c r="AF132" s="40">
        <f t="shared" si="23"/>
        <v>-9</v>
      </c>
      <c r="AG132" s="1"/>
      <c r="AH132" s="9"/>
      <c r="AI132" s="28">
        <f t="shared" ref="AI132:ED132" si="160">if($B132=AI$3,AI131+$Y132,if($C132=AI$3,AI131+$AD132,AI131))</f>
        <v>1193.044474</v>
      </c>
      <c r="AJ132" s="28">
        <f t="shared" si="160"/>
        <v>1775.775444</v>
      </c>
      <c r="AK132" s="28">
        <f t="shared" si="160"/>
        <v>2398.0321</v>
      </c>
      <c r="AL132" s="28">
        <f t="shared" si="160"/>
        <v>1758.37986</v>
      </c>
      <c r="AM132" s="28">
        <f t="shared" si="160"/>
        <v>1755.463911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1596.880447</v>
      </c>
      <c r="AQ132" s="28">
        <f t="shared" si="160"/>
        <v>1184.058675</v>
      </c>
      <c r="AR132" s="28">
        <f t="shared" si="160"/>
        <v>2174.621755</v>
      </c>
      <c r="AS132" s="28">
        <f t="shared" si="160"/>
        <v>1917.754482</v>
      </c>
      <c r="AT132" s="28">
        <f t="shared" si="160"/>
        <v>2381.875918</v>
      </c>
      <c r="AU132" s="28">
        <f t="shared" si="160"/>
        <v>2252.379438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2190.396148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2111.627442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130.8591608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1528.592776</v>
      </c>
    </row>
    <row r="133">
      <c r="A133" s="1"/>
      <c r="B133" s="30" t="s">
        <v>45</v>
      </c>
      <c r="C133" s="31" t="s">
        <v>46</v>
      </c>
      <c r="D133" s="31">
        <v>6.0</v>
      </c>
      <c r="E133" s="31" t="s">
        <v>45</v>
      </c>
      <c r="F133" s="44">
        <v>45896.0</v>
      </c>
      <c r="G133" s="34"/>
      <c r="H133" s="34" t="b">
        <f t="shared" si="3"/>
        <v>1</v>
      </c>
      <c r="I133" s="34" t="b">
        <f>if(iferror(match(B133,'Osallistujat ja seuranta'!C:C,0),0)&gt;0,TRUE,FALSE)</f>
        <v>1</v>
      </c>
      <c r="J133" s="34" t="b">
        <f>if(iferror(match(C133,'Osallistujat ja seuranta'!C:C,0),0)&gt;0,TRUE,FALSE)</f>
        <v>1</v>
      </c>
      <c r="K133" s="34" t="b">
        <f t="shared" si="4"/>
        <v>1</v>
      </c>
      <c r="L133" s="34" t="b">
        <f t="shared" si="5"/>
        <v>1</v>
      </c>
      <c r="M133" s="34" t="b">
        <f t="shared" si="6"/>
        <v>1</v>
      </c>
      <c r="N133" s="35">
        <f t="shared" si="33"/>
        <v>1</v>
      </c>
      <c r="O133" s="36">
        <f t="shared" si="8"/>
        <v>2398.0321</v>
      </c>
      <c r="P133" s="36">
        <f t="shared" si="9"/>
        <v>1755.463911</v>
      </c>
      <c r="Q133" s="37">
        <f t="shared" si="10"/>
        <v>92.56818905</v>
      </c>
      <c r="R133" s="36">
        <f t="shared" si="11"/>
        <v>2305.463911</v>
      </c>
      <c r="S133" s="35">
        <f t="shared" si="12"/>
        <v>1</v>
      </c>
      <c r="T133" s="35">
        <f t="shared" si="13"/>
        <v>-47.63205253</v>
      </c>
      <c r="U133" s="35">
        <f t="shared" si="14"/>
        <v>-48.31593471</v>
      </c>
      <c r="V133" s="38">
        <f t="shared" si="15"/>
        <v>0.6646046084</v>
      </c>
      <c r="W133" s="39">
        <f t="shared" si="16"/>
        <v>11.13416718</v>
      </c>
      <c r="X133" s="39">
        <f t="shared" si="17"/>
        <v>0.05149196765</v>
      </c>
      <c r="Y133" s="39">
        <f>if(N133=1,(W133*(S133-V133))*'Säännöt ja ohjeet'!$B$54+X133,"")</f>
        <v>7.520188692</v>
      </c>
      <c r="Z133" s="39">
        <f t="shared" si="18"/>
        <v>0</v>
      </c>
      <c r="AA133" s="39">
        <f t="shared" si="19"/>
        <v>0.3353953916</v>
      </c>
      <c r="AB133" s="39">
        <f t="shared" si="20"/>
        <v>26.32866894</v>
      </c>
      <c r="AC133" s="39">
        <f t="shared" si="21"/>
        <v>1.361561369</v>
      </c>
      <c r="AD133" s="39">
        <f>if(N133=1,(AB133*(Z133-AA133))*'Säännöt ja ohjeet'!$B$54+AC133,"")</f>
        <v>-16.29946709</v>
      </c>
      <c r="AE133" s="40">
        <f t="shared" si="22"/>
        <v>11</v>
      </c>
      <c r="AF133" s="40">
        <f t="shared" si="23"/>
        <v>-9</v>
      </c>
      <c r="AG133" s="1"/>
      <c r="AH133" s="9"/>
      <c r="AI133" s="28">
        <f t="shared" ref="AI133:ED133" si="161">if($B133=AI$3,AI132+$Y133,if($C133=AI$3,AI132+$AD133,AI132))</f>
        <v>1193.044474</v>
      </c>
      <c r="AJ133" s="28">
        <f t="shared" si="161"/>
        <v>1775.775444</v>
      </c>
      <c r="AK133" s="28">
        <f t="shared" si="161"/>
        <v>2405.552288</v>
      </c>
      <c r="AL133" s="28">
        <f t="shared" si="161"/>
        <v>1758.37986</v>
      </c>
      <c r="AM133" s="28">
        <f t="shared" si="161"/>
        <v>1739.164443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1596.880447</v>
      </c>
      <c r="AQ133" s="28">
        <f t="shared" si="161"/>
        <v>1184.058675</v>
      </c>
      <c r="AR133" s="28">
        <f t="shared" si="161"/>
        <v>2174.621755</v>
      </c>
      <c r="AS133" s="28">
        <f t="shared" si="161"/>
        <v>1917.754482</v>
      </c>
      <c r="AT133" s="28">
        <f t="shared" si="161"/>
        <v>2381.875918</v>
      </c>
      <c r="AU133" s="28">
        <f t="shared" si="161"/>
        <v>2252.379438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2190.396148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2111.627442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130.8591608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1528.255112</v>
      </c>
    </row>
    <row r="134">
      <c r="A134" s="1"/>
      <c r="B134" s="30" t="s">
        <v>45</v>
      </c>
      <c r="C134" s="31" t="s">
        <v>42</v>
      </c>
      <c r="D134" s="31">
        <v>0.0</v>
      </c>
      <c r="E134" s="31" t="s">
        <v>42</v>
      </c>
      <c r="F134" s="44">
        <v>45900.0</v>
      </c>
      <c r="G134" s="34"/>
      <c r="H134" s="34" t="b">
        <f t="shared" si="3"/>
        <v>1</v>
      </c>
      <c r="I134" s="34" t="b">
        <f>if(iferror(match(B134,'Osallistujat ja seuranta'!C:C,0),0)&gt;0,TRUE,FALSE)</f>
        <v>1</v>
      </c>
      <c r="J134" s="34" t="b">
        <f>if(iferror(match(C134,'Osallistujat ja seuranta'!C:C,0),0)&gt;0,TRUE,FALSE)</f>
        <v>1</v>
      </c>
      <c r="K134" s="34" t="b">
        <f t="shared" si="4"/>
        <v>1</v>
      </c>
      <c r="L134" s="34" t="b">
        <f t="shared" si="5"/>
        <v>1</v>
      </c>
      <c r="M134" s="34" t="b">
        <f t="shared" si="6"/>
        <v>1</v>
      </c>
      <c r="N134" s="35">
        <f t="shared" si="33"/>
        <v>1</v>
      </c>
      <c r="O134" s="36">
        <f t="shared" si="8"/>
        <v>2405.552288</v>
      </c>
      <c r="P134" s="36">
        <f t="shared" si="9"/>
        <v>2381.875918</v>
      </c>
      <c r="Q134" s="37">
        <f t="shared" si="10"/>
        <v>23.67637011</v>
      </c>
      <c r="R134" s="36">
        <f t="shared" si="11"/>
        <v>2381.875918</v>
      </c>
      <c r="S134" s="35">
        <f t="shared" si="12"/>
        <v>0</v>
      </c>
      <c r="T134" s="35">
        <f t="shared" si="13"/>
        <v>-47.57344512</v>
      </c>
      <c r="U134" s="35">
        <f t="shared" si="14"/>
        <v>-47.75632783</v>
      </c>
      <c r="V134" s="38">
        <f t="shared" si="15"/>
        <v>0.54559367</v>
      </c>
      <c r="W134" s="39">
        <f t="shared" si="16"/>
        <v>10.9860087</v>
      </c>
      <c r="X134" s="39">
        <f t="shared" si="17"/>
        <v>0.04737688913</v>
      </c>
      <c r="Y134" s="39">
        <f>if(N134=1,(W134*(S134-V134))*'Säännöt ja ohjeet'!$B$54+X134,"")</f>
        <v>-11.94041672</v>
      </c>
      <c r="Z134" s="39">
        <f t="shared" si="18"/>
        <v>1</v>
      </c>
      <c r="AA134" s="39">
        <f t="shared" si="19"/>
        <v>0.45440633</v>
      </c>
      <c r="AB134" s="39">
        <f t="shared" si="20"/>
        <v>11.45497678</v>
      </c>
      <c r="AC134" s="39">
        <f t="shared" si="21"/>
        <v>0.06140182889</v>
      </c>
      <c r="AD134" s="39">
        <f>if(N134=1,(AB134*(Z134-AA134))*'Säännöt ja ohjeet'!$B$54+AC134,"")</f>
        <v>12.56092747</v>
      </c>
      <c r="AE134" s="40">
        <f t="shared" si="22"/>
        <v>-9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1193.044474</v>
      </c>
      <c r="AJ134" s="28">
        <f t="shared" si="162"/>
        <v>1775.775444</v>
      </c>
      <c r="AK134" s="28">
        <f t="shared" si="162"/>
        <v>2393.611872</v>
      </c>
      <c r="AL134" s="28">
        <f t="shared" si="162"/>
        <v>1758.37986</v>
      </c>
      <c r="AM134" s="28">
        <f t="shared" si="162"/>
        <v>1739.164443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1596.880447</v>
      </c>
      <c r="AQ134" s="28">
        <f t="shared" si="162"/>
        <v>1184.058675</v>
      </c>
      <c r="AR134" s="28">
        <f t="shared" si="162"/>
        <v>2174.621755</v>
      </c>
      <c r="AS134" s="28">
        <f t="shared" si="162"/>
        <v>1917.754482</v>
      </c>
      <c r="AT134" s="28">
        <f t="shared" si="162"/>
        <v>2394.436846</v>
      </c>
      <c r="AU134" s="28">
        <f t="shared" si="162"/>
        <v>2252.379438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2190.396148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2111.627442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130.8591608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1528.278977</v>
      </c>
    </row>
    <row r="135">
      <c r="A135" s="1"/>
      <c r="B135" s="30" t="s">
        <v>42</v>
      </c>
      <c r="C135" s="31" t="s">
        <v>46</v>
      </c>
      <c r="D135" s="31">
        <v>6.0</v>
      </c>
      <c r="E135" s="31" t="s">
        <v>46</v>
      </c>
      <c r="F135" s="44">
        <v>45900.0</v>
      </c>
      <c r="G135" s="34"/>
      <c r="H135" s="34" t="b">
        <f t="shared" si="3"/>
        <v>1</v>
      </c>
      <c r="I135" s="34" t="b">
        <f>if(iferror(match(B135,'Osallistujat ja seuranta'!C:C,0),0)&gt;0,TRUE,FALSE)</f>
        <v>1</v>
      </c>
      <c r="J135" s="34" t="b">
        <f>if(iferror(match(C135,'Osallistujat ja seuranta'!C:C,0),0)&gt;0,TRUE,FALSE)</f>
        <v>1</v>
      </c>
      <c r="K135" s="34" t="b">
        <f t="shared" si="4"/>
        <v>1</v>
      </c>
      <c r="L135" s="34" t="b">
        <f t="shared" si="5"/>
        <v>1</v>
      </c>
      <c r="M135" s="34" t="b">
        <f t="shared" si="6"/>
        <v>1</v>
      </c>
      <c r="N135" s="35">
        <f t="shared" si="33"/>
        <v>1</v>
      </c>
      <c r="O135" s="36">
        <f t="shared" si="8"/>
        <v>2394.436846</v>
      </c>
      <c r="P135" s="36">
        <f t="shared" si="9"/>
        <v>1739.164443</v>
      </c>
      <c r="Q135" s="37">
        <f t="shared" si="10"/>
        <v>105.2724022</v>
      </c>
      <c r="R135" s="36">
        <f t="shared" si="11"/>
        <v>2289.164443</v>
      </c>
      <c r="S135" s="35">
        <f t="shared" si="12"/>
        <v>0</v>
      </c>
      <c r="T135" s="35">
        <f t="shared" si="13"/>
        <v>-47.65989914</v>
      </c>
      <c r="U135" s="35">
        <f t="shared" si="14"/>
        <v>-48.42972786</v>
      </c>
      <c r="V135" s="38">
        <f t="shared" si="15"/>
        <v>0.6834838412</v>
      </c>
      <c r="W135" s="39">
        <f t="shared" si="16"/>
        <v>11.20526151</v>
      </c>
      <c r="X135" s="39">
        <f t="shared" si="17"/>
        <v>0.05356788774</v>
      </c>
      <c r="Y135" s="39">
        <f>if(N135=1,(W135*(S135-V135))*'Säännöt ja ohjeet'!$B$54+X135,"")</f>
        <v>-15.26366247</v>
      </c>
      <c r="Z135" s="39">
        <f t="shared" si="18"/>
        <v>1</v>
      </c>
      <c r="AA135" s="39">
        <f t="shared" si="19"/>
        <v>0.3165161588</v>
      </c>
      <c r="AB135" s="39">
        <f t="shared" si="20"/>
        <v>26.77462808</v>
      </c>
      <c r="AC135" s="39">
        <f t="shared" si="21"/>
        <v>1.402269291</v>
      </c>
      <c r="AD135" s="39">
        <f>if(N135=1,(AB135*(Z135-AA135))*'Säännöt ja ohjeet'!$B$54+AC135,"")</f>
        <v>38.00232058</v>
      </c>
      <c r="AE135" s="40">
        <f t="shared" si="22"/>
        <v>-10</v>
      </c>
      <c r="AF135" s="40">
        <f t="shared" si="23"/>
        <v>12</v>
      </c>
      <c r="AG135" s="1"/>
      <c r="AH135" s="9"/>
      <c r="AI135" s="28">
        <f t="shared" ref="AI135:ED135" si="163">if($B135=AI$3,AI134+$Y135,if($C135=AI$3,AI134+$AD135,AI134))</f>
        <v>1193.044474</v>
      </c>
      <c r="AJ135" s="28">
        <f t="shared" si="163"/>
        <v>1775.775444</v>
      </c>
      <c r="AK135" s="28">
        <f t="shared" si="163"/>
        <v>2393.611872</v>
      </c>
      <c r="AL135" s="28">
        <f t="shared" si="163"/>
        <v>1758.37986</v>
      </c>
      <c r="AM135" s="28">
        <f t="shared" si="163"/>
        <v>1777.166764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1596.880447</v>
      </c>
      <c r="AQ135" s="28">
        <f t="shared" si="163"/>
        <v>1184.058675</v>
      </c>
      <c r="AR135" s="28">
        <f t="shared" si="163"/>
        <v>2174.621755</v>
      </c>
      <c r="AS135" s="28">
        <f t="shared" si="163"/>
        <v>1917.754482</v>
      </c>
      <c r="AT135" s="28">
        <f t="shared" si="163"/>
        <v>2379.173183</v>
      </c>
      <c r="AU135" s="28">
        <f t="shared" si="163"/>
        <v>2252.379438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2190.396148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2111.627442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130.8591608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1529.153541</v>
      </c>
    </row>
    <row r="136">
      <c r="A136" s="1"/>
      <c r="B136" s="30" t="s">
        <v>45</v>
      </c>
      <c r="C136" s="31" t="s">
        <v>42</v>
      </c>
      <c r="D136" s="31">
        <v>0.0</v>
      </c>
      <c r="E136" s="31" t="s">
        <v>45</v>
      </c>
      <c r="F136" s="44">
        <v>45907.0</v>
      </c>
      <c r="G136" s="34"/>
      <c r="H136" s="34" t="b">
        <f t="shared" si="3"/>
        <v>1</v>
      </c>
      <c r="I136" s="34" t="b">
        <f>if(iferror(match(B136,'Osallistujat ja seuranta'!C:C,0),0)&gt;0,TRUE,FALSE)</f>
        <v>1</v>
      </c>
      <c r="J136" s="34" t="b">
        <f>if(iferror(match(C136,'Osallistujat ja seuranta'!C:C,0),0)&gt;0,TRUE,FALSE)</f>
        <v>1</v>
      </c>
      <c r="K136" s="34" t="b">
        <f t="shared" si="4"/>
        <v>1</v>
      </c>
      <c r="L136" s="34" t="b">
        <f t="shared" si="5"/>
        <v>1</v>
      </c>
      <c r="M136" s="34" t="b">
        <f t="shared" si="6"/>
        <v>1</v>
      </c>
      <c r="N136" s="35">
        <f t="shared" si="33"/>
        <v>1</v>
      </c>
      <c r="O136" s="36">
        <f t="shared" si="8"/>
        <v>2393.611872</v>
      </c>
      <c r="P136" s="36">
        <f t="shared" si="9"/>
        <v>2379.173183</v>
      </c>
      <c r="Q136" s="37">
        <f t="shared" si="10"/>
        <v>14.43868839</v>
      </c>
      <c r="R136" s="36">
        <f t="shared" si="11"/>
        <v>2379.173183</v>
      </c>
      <c r="S136" s="35">
        <f t="shared" si="12"/>
        <v>1</v>
      </c>
      <c r="T136" s="35">
        <f t="shared" si="13"/>
        <v>-47.66627328</v>
      </c>
      <c r="U136" s="35">
        <f t="shared" si="14"/>
        <v>-47.77690386</v>
      </c>
      <c r="V136" s="38">
        <f t="shared" si="15"/>
        <v>0.5276294701</v>
      </c>
      <c r="W136" s="39">
        <f t="shared" si="16"/>
        <v>11.22159888</v>
      </c>
      <c r="X136" s="39">
        <f t="shared" si="17"/>
        <v>0.05405441195</v>
      </c>
      <c r="Y136" s="39">
        <f>if(N136=1,(W136*(S136-V136))*'Säännöt ja ohjeet'!$B$54+X136,"")</f>
        <v>10.65555963</v>
      </c>
      <c r="Z136" s="39">
        <f t="shared" si="18"/>
        <v>0</v>
      </c>
      <c r="AA136" s="39">
        <f t="shared" si="19"/>
        <v>0.4723705299</v>
      </c>
      <c r="AB136" s="39">
        <f t="shared" si="20"/>
        <v>11.50897749</v>
      </c>
      <c r="AC136" s="39">
        <f t="shared" si="21"/>
        <v>0.0632103542</v>
      </c>
      <c r="AD136" s="39">
        <f>if(N136=1,(AB136*(Z136-AA136))*'Säännöt ja ohjeet'!$B$54+AC136,"")</f>
        <v>-10.80979324</v>
      </c>
      <c r="AE136" s="40">
        <f t="shared" si="22"/>
        <v>11</v>
      </c>
      <c r="AF136" s="40">
        <f t="shared" si="23"/>
        <v>-9</v>
      </c>
      <c r="AG136" s="1"/>
      <c r="AH136" s="9"/>
      <c r="AI136" s="28">
        <f t="shared" ref="AI136:ED136" si="164">if($B136=AI$3,AI135+$Y136,if($C136=AI$3,AI135+$AD136,AI135))</f>
        <v>1193.044474</v>
      </c>
      <c r="AJ136" s="28">
        <f t="shared" si="164"/>
        <v>1775.775444</v>
      </c>
      <c r="AK136" s="28">
        <f t="shared" si="164"/>
        <v>2404.267431</v>
      </c>
      <c r="AL136" s="28">
        <f t="shared" si="164"/>
        <v>1758.37986</v>
      </c>
      <c r="AM136" s="28">
        <f t="shared" si="164"/>
        <v>1777.166764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1596.880447</v>
      </c>
      <c r="AQ136" s="28">
        <f t="shared" si="164"/>
        <v>1184.058675</v>
      </c>
      <c r="AR136" s="28">
        <f t="shared" si="164"/>
        <v>2174.621755</v>
      </c>
      <c r="AS136" s="28">
        <f t="shared" si="164"/>
        <v>1917.754482</v>
      </c>
      <c r="AT136" s="28">
        <f t="shared" si="164"/>
        <v>2368.36339</v>
      </c>
      <c r="AU136" s="28">
        <f t="shared" si="164"/>
        <v>2252.379438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2190.396148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2111.627442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130.8591608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1529.147609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1193.044474</v>
      </c>
      <c r="AJ137" s="28">
        <f t="shared" si="165"/>
        <v>1775.775444</v>
      </c>
      <c r="AK137" s="28">
        <f t="shared" si="165"/>
        <v>2404.267431</v>
      </c>
      <c r="AL137" s="28">
        <f t="shared" si="165"/>
        <v>1758.37986</v>
      </c>
      <c r="AM137" s="28">
        <f t="shared" si="165"/>
        <v>1777.166764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1596.880447</v>
      </c>
      <c r="AQ137" s="28">
        <f t="shared" si="165"/>
        <v>1184.058675</v>
      </c>
      <c r="AR137" s="28">
        <f t="shared" si="165"/>
        <v>2174.621755</v>
      </c>
      <c r="AS137" s="28">
        <f t="shared" si="165"/>
        <v>1917.754482</v>
      </c>
      <c r="AT137" s="28">
        <f t="shared" si="165"/>
        <v>2368.36339</v>
      </c>
      <c r="AU137" s="28">
        <f t="shared" si="165"/>
        <v>2252.379438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2190.396148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2111.627442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130.8591608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1529.147609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1193.044474</v>
      </c>
      <c r="AJ138" s="28">
        <f t="shared" si="166"/>
        <v>1775.775444</v>
      </c>
      <c r="AK138" s="28">
        <f t="shared" si="166"/>
        <v>2404.267431</v>
      </c>
      <c r="AL138" s="28">
        <f t="shared" si="166"/>
        <v>1758.37986</v>
      </c>
      <c r="AM138" s="28">
        <f t="shared" si="166"/>
        <v>1777.166764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1596.880447</v>
      </c>
      <c r="AQ138" s="28">
        <f t="shared" si="166"/>
        <v>1184.058675</v>
      </c>
      <c r="AR138" s="28">
        <f t="shared" si="166"/>
        <v>2174.621755</v>
      </c>
      <c r="AS138" s="28">
        <f t="shared" si="166"/>
        <v>1917.754482</v>
      </c>
      <c r="AT138" s="28">
        <f t="shared" si="166"/>
        <v>2368.36339</v>
      </c>
      <c r="AU138" s="28">
        <f t="shared" si="166"/>
        <v>2252.379438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2190.396148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2111.627442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130.8591608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1529.147609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1193.044474</v>
      </c>
      <c r="AJ139" s="28">
        <f t="shared" si="167"/>
        <v>1775.775444</v>
      </c>
      <c r="AK139" s="28">
        <f t="shared" si="167"/>
        <v>2404.267431</v>
      </c>
      <c r="AL139" s="28">
        <f t="shared" si="167"/>
        <v>1758.37986</v>
      </c>
      <c r="AM139" s="28">
        <f t="shared" si="167"/>
        <v>1777.166764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1596.880447</v>
      </c>
      <c r="AQ139" s="28">
        <f t="shared" si="167"/>
        <v>1184.058675</v>
      </c>
      <c r="AR139" s="28">
        <f t="shared" si="167"/>
        <v>2174.621755</v>
      </c>
      <c r="AS139" s="28">
        <f t="shared" si="167"/>
        <v>1917.754482</v>
      </c>
      <c r="AT139" s="28">
        <f t="shared" si="167"/>
        <v>2368.36339</v>
      </c>
      <c r="AU139" s="28">
        <f t="shared" si="167"/>
        <v>2252.379438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2190.396148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2111.627442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130.8591608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1529.147609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1193.044474</v>
      </c>
      <c r="AJ140" s="28">
        <f t="shared" si="168"/>
        <v>1775.775444</v>
      </c>
      <c r="AK140" s="28">
        <f t="shared" si="168"/>
        <v>2404.267431</v>
      </c>
      <c r="AL140" s="28">
        <f t="shared" si="168"/>
        <v>1758.37986</v>
      </c>
      <c r="AM140" s="28">
        <f t="shared" si="168"/>
        <v>1777.166764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1596.880447</v>
      </c>
      <c r="AQ140" s="28">
        <f t="shared" si="168"/>
        <v>1184.058675</v>
      </c>
      <c r="AR140" s="28">
        <f t="shared" si="168"/>
        <v>2174.621755</v>
      </c>
      <c r="AS140" s="28">
        <f t="shared" si="168"/>
        <v>1917.754482</v>
      </c>
      <c r="AT140" s="28">
        <f t="shared" si="168"/>
        <v>2368.36339</v>
      </c>
      <c r="AU140" s="28">
        <f t="shared" si="168"/>
        <v>2252.379438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2190.396148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2111.627442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130.8591608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1529.147609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1193.044474</v>
      </c>
      <c r="AJ141" s="28">
        <f t="shared" si="169"/>
        <v>1775.775444</v>
      </c>
      <c r="AK141" s="28">
        <f t="shared" si="169"/>
        <v>2404.267431</v>
      </c>
      <c r="AL141" s="28">
        <f t="shared" si="169"/>
        <v>1758.37986</v>
      </c>
      <c r="AM141" s="28">
        <f t="shared" si="169"/>
        <v>1777.166764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1596.880447</v>
      </c>
      <c r="AQ141" s="28">
        <f t="shared" si="169"/>
        <v>1184.058675</v>
      </c>
      <c r="AR141" s="28">
        <f t="shared" si="169"/>
        <v>2174.621755</v>
      </c>
      <c r="AS141" s="28">
        <f t="shared" si="169"/>
        <v>1917.754482</v>
      </c>
      <c r="AT141" s="28">
        <f t="shared" si="169"/>
        <v>2368.36339</v>
      </c>
      <c r="AU141" s="28">
        <f t="shared" si="169"/>
        <v>2252.379438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2190.396148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2111.627442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130.8591608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1529.147609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1193.044474</v>
      </c>
      <c r="AJ142" s="28">
        <f t="shared" si="170"/>
        <v>1775.775444</v>
      </c>
      <c r="AK142" s="28">
        <f t="shared" si="170"/>
        <v>2404.267431</v>
      </c>
      <c r="AL142" s="28">
        <f t="shared" si="170"/>
        <v>1758.37986</v>
      </c>
      <c r="AM142" s="28">
        <f t="shared" si="170"/>
        <v>1777.166764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1596.880447</v>
      </c>
      <c r="AQ142" s="28">
        <f t="shared" si="170"/>
        <v>1184.058675</v>
      </c>
      <c r="AR142" s="28">
        <f t="shared" si="170"/>
        <v>2174.621755</v>
      </c>
      <c r="AS142" s="28">
        <f t="shared" si="170"/>
        <v>1917.754482</v>
      </c>
      <c r="AT142" s="28">
        <f t="shared" si="170"/>
        <v>2368.36339</v>
      </c>
      <c r="AU142" s="28">
        <f t="shared" si="170"/>
        <v>2252.379438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2190.396148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2111.627442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130.8591608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1529.147609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1193.044474</v>
      </c>
      <c r="AJ143" s="28">
        <f t="shared" si="171"/>
        <v>1775.775444</v>
      </c>
      <c r="AK143" s="28">
        <f t="shared" si="171"/>
        <v>2404.267431</v>
      </c>
      <c r="AL143" s="28">
        <f t="shared" si="171"/>
        <v>1758.37986</v>
      </c>
      <c r="AM143" s="28">
        <f t="shared" si="171"/>
        <v>1777.166764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1596.880447</v>
      </c>
      <c r="AQ143" s="28">
        <f t="shared" si="171"/>
        <v>1184.058675</v>
      </c>
      <c r="AR143" s="28">
        <f t="shared" si="171"/>
        <v>2174.621755</v>
      </c>
      <c r="AS143" s="28">
        <f t="shared" si="171"/>
        <v>1917.754482</v>
      </c>
      <c r="AT143" s="28">
        <f t="shared" si="171"/>
        <v>2368.36339</v>
      </c>
      <c r="AU143" s="28">
        <f t="shared" si="171"/>
        <v>2252.379438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2190.396148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2111.627442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130.8591608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1529.147609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1193.044474</v>
      </c>
      <c r="AJ144" s="28">
        <f t="shared" si="172"/>
        <v>1775.775444</v>
      </c>
      <c r="AK144" s="28">
        <f t="shared" si="172"/>
        <v>2404.267431</v>
      </c>
      <c r="AL144" s="28">
        <f t="shared" si="172"/>
        <v>1758.37986</v>
      </c>
      <c r="AM144" s="28">
        <f t="shared" si="172"/>
        <v>1777.166764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1596.880447</v>
      </c>
      <c r="AQ144" s="28">
        <f t="shared" si="172"/>
        <v>1184.058675</v>
      </c>
      <c r="AR144" s="28">
        <f t="shared" si="172"/>
        <v>2174.621755</v>
      </c>
      <c r="AS144" s="28">
        <f t="shared" si="172"/>
        <v>1917.754482</v>
      </c>
      <c r="AT144" s="28">
        <f t="shared" si="172"/>
        <v>2368.36339</v>
      </c>
      <c r="AU144" s="28">
        <f t="shared" si="172"/>
        <v>2252.379438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2190.396148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2111.627442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130.8591608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1529.147609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1193.044474</v>
      </c>
      <c r="AJ145" s="28">
        <f t="shared" si="173"/>
        <v>1775.775444</v>
      </c>
      <c r="AK145" s="28">
        <f t="shared" si="173"/>
        <v>2404.267431</v>
      </c>
      <c r="AL145" s="28">
        <f t="shared" si="173"/>
        <v>1758.37986</v>
      </c>
      <c r="AM145" s="28">
        <f t="shared" si="173"/>
        <v>1777.166764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1596.880447</v>
      </c>
      <c r="AQ145" s="28">
        <f t="shared" si="173"/>
        <v>1184.058675</v>
      </c>
      <c r="AR145" s="28">
        <f t="shared" si="173"/>
        <v>2174.621755</v>
      </c>
      <c r="AS145" s="28">
        <f t="shared" si="173"/>
        <v>1917.754482</v>
      </c>
      <c r="AT145" s="28">
        <f t="shared" si="173"/>
        <v>2368.36339</v>
      </c>
      <c r="AU145" s="28">
        <f t="shared" si="173"/>
        <v>2252.379438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2190.396148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2111.627442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130.8591608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1529.147609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1193.044474</v>
      </c>
      <c r="AJ146" s="28">
        <f t="shared" si="174"/>
        <v>1775.775444</v>
      </c>
      <c r="AK146" s="28">
        <f t="shared" si="174"/>
        <v>2404.267431</v>
      </c>
      <c r="AL146" s="28">
        <f t="shared" si="174"/>
        <v>1758.37986</v>
      </c>
      <c r="AM146" s="28">
        <f t="shared" si="174"/>
        <v>1777.166764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1596.880447</v>
      </c>
      <c r="AQ146" s="28">
        <f t="shared" si="174"/>
        <v>1184.058675</v>
      </c>
      <c r="AR146" s="28">
        <f t="shared" si="174"/>
        <v>2174.621755</v>
      </c>
      <c r="AS146" s="28">
        <f t="shared" si="174"/>
        <v>1917.754482</v>
      </c>
      <c r="AT146" s="28">
        <f t="shared" si="174"/>
        <v>2368.36339</v>
      </c>
      <c r="AU146" s="28">
        <f t="shared" si="174"/>
        <v>2252.379438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2190.396148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2111.627442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130.8591608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1529.147609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1193.044474</v>
      </c>
      <c r="AJ147" s="28">
        <f t="shared" si="175"/>
        <v>1775.775444</v>
      </c>
      <c r="AK147" s="28">
        <f t="shared" si="175"/>
        <v>2404.267431</v>
      </c>
      <c r="AL147" s="28">
        <f t="shared" si="175"/>
        <v>1758.37986</v>
      </c>
      <c r="AM147" s="28">
        <f t="shared" si="175"/>
        <v>1777.166764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1596.880447</v>
      </c>
      <c r="AQ147" s="28">
        <f t="shared" si="175"/>
        <v>1184.058675</v>
      </c>
      <c r="AR147" s="28">
        <f t="shared" si="175"/>
        <v>2174.621755</v>
      </c>
      <c r="AS147" s="28">
        <f t="shared" si="175"/>
        <v>1917.754482</v>
      </c>
      <c r="AT147" s="28">
        <f t="shared" si="175"/>
        <v>2368.36339</v>
      </c>
      <c r="AU147" s="28">
        <f t="shared" si="175"/>
        <v>2252.379438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2190.396148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2111.627442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130.8591608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1529.147609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1193.044474</v>
      </c>
      <c r="AJ148" s="28">
        <f t="shared" si="176"/>
        <v>1775.775444</v>
      </c>
      <c r="AK148" s="28">
        <f t="shared" si="176"/>
        <v>2404.267431</v>
      </c>
      <c r="AL148" s="28">
        <f t="shared" si="176"/>
        <v>1758.37986</v>
      </c>
      <c r="AM148" s="28">
        <f t="shared" si="176"/>
        <v>1777.166764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1596.880447</v>
      </c>
      <c r="AQ148" s="28">
        <f t="shared" si="176"/>
        <v>1184.058675</v>
      </c>
      <c r="AR148" s="28">
        <f t="shared" si="176"/>
        <v>2174.621755</v>
      </c>
      <c r="AS148" s="28">
        <f t="shared" si="176"/>
        <v>1917.754482</v>
      </c>
      <c r="AT148" s="28">
        <f t="shared" si="176"/>
        <v>2368.36339</v>
      </c>
      <c r="AU148" s="28">
        <f t="shared" si="176"/>
        <v>2252.379438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2190.396148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2111.627442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130.8591608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1529.147609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1193.044474</v>
      </c>
      <c r="AJ149" s="28">
        <f t="shared" si="177"/>
        <v>1775.775444</v>
      </c>
      <c r="AK149" s="28">
        <f t="shared" si="177"/>
        <v>2404.267431</v>
      </c>
      <c r="AL149" s="28">
        <f t="shared" si="177"/>
        <v>1758.37986</v>
      </c>
      <c r="AM149" s="28">
        <f t="shared" si="177"/>
        <v>1777.166764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1596.880447</v>
      </c>
      <c r="AQ149" s="28">
        <f t="shared" si="177"/>
        <v>1184.058675</v>
      </c>
      <c r="AR149" s="28">
        <f t="shared" si="177"/>
        <v>2174.621755</v>
      </c>
      <c r="AS149" s="28">
        <f t="shared" si="177"/>
        <v>1917.754482</v>
      </c>
      <c r="AT149" s="28">
        <f t="shared" si="177"/>
        <v>2368.36339</v>
      </c>
      <c r="AU149" s="28">
        <f t="shared" si="177"/>
        <v>2252.379438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2190.396148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2111.627442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130.8591608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1529.147609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1193.044474</v>
      </c>
      <c r="AJ150" s="28">
        <f t="shared" si="178"/>
        <v>1775.775444</v>
      </c>
      <c r="AK150" s="28">
        <f t="shared" si="178"/>
        <v>2404.267431</v>
      </c>
      <c r="AL150" s="28">
        <f t="shared" si="178"/>
        <v>1758.37986</v>
      </c>
      <c r="AM150" s="28">
        <f t="shared" si="178"/>
        <v>1777.166764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1596.880447</v>
      </c>
      <c r="AQ150" s="28">
        <f t="shared" si="178"/>
        <v>1184.058675</v>
      </c>
      <c r="AR150" s="28">
        <f t="shared" si="178"/>
        <v>2174.621755</v>
      </c>
      <c r="AS150" s="28">
        <f t="shared" si="178"/>
        <v>1917.754482</v>
      </c>
      <c r="AT150" s="28">
        <f t="shared" si="178"/>
        <v>2368.36339</v>
      </c>
      <c r="AU150" s="28">
        <f t="shared" si="178"/>
        <v>2252.379438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2190.396148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2111.627442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130.8591608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1529.147609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1193.044474</v>
      </c>
      <c r="AJ151" s="28">
        <f t="shared" si="179"/>
        <v>1775.775444</v>
      </c>
      <c r="AK151" s="28">
        <f t="shared" si="179"/>
        <v>2404.267431</v>
      </c>
      <c r="AL151" s="28">
        <f t="shared" si="179"/>
        <v>1758.37986</v>
      </c>
      <c r="AM151" s="28">
        <f t="shared" si="179"/>
        <v>1777.166764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1596.880447</v>
      </c>
      <c r="AQ151" s="28">
        <f t="shared" si="179"/>
        <v>1184.058675</v>
      </c>
      <c r="AR151" s="28">
        <f t="shared" si="179"/>
        <v>2174.621755</v>
      </c>
      <c r="AS151" s="28">
        <f t="shared" si="179"/>
        <v>1917.754482</v>
      </c>
      <c r="AT151" s="28">
        <f t="shared" si="179"/>
        <v>2368.36339</v>
      </c>
      <c r="AU151" s="28">
        <f t="shared" si="179"/>
        <v>2252.379438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2190.396148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2111.627442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130.8591608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1529.147609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1193.044474</v>
      </c>
      <c r="AJ152" s="28">
        <f t="shared" si="180"/>
        <v>1775.775444</v>
      </c>
      <c r="AK152" s="28">
        <f t="shared" si="180"/>
        <v>2404.267431</v>
      </c>
      <c r="AL152" s="28">
        <f t="shared" si="180"/>
        <v>1758.37986</v>
      </c>
      <c r="AM152" s="28">
        <f t="shared" si="180"/>
        <v>1777.166764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1596.880447</v>
      </c>
      <c r="AQ152" s="28">
        <f t="shared" si="180"/>
        <v>1184.058675</v>
      </c>
      <c r="AR152" s="28">
        <f t="shared" si="180"/>
        <v>2174.621755</v>
      </c>
      <c r="AS152" s="28">
        <f t="shared" si="180"/>
        <v>1917.754482</v>
      </c>
      <c r="AT152" s="28">
        <f t="shared" si="180"/>
        <v>2368.36339</v>
      </c>
      <c r="AU152" s="28">
        <f t="shared" si="180"/>
        <v>2252.379438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2190.396148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2111.627442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130.8591608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1529.147609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1193.044474</v>
      </c>
      <c r="AJ153" s="28">
        <f t="shared" si="181"/>
        <v>1775.775444</v>
      </c>
      <c r="AK153" s="28">
        <f t="shared" si="181"/>
        <v>2404.267431</v>
      </c>
      <c r="AL153" s="28">
        <f t="shared" si="181"/>
        <v>1758.37986</v>
      </c>
      <c r="AM153" s="28">
        <f t="shared" si="181"/>
        <v>1777.166764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1596.880447</v>
      </c>
      <c r="AQ153" s="28">
        <f t="shared" si="181"/>
        <v>1184.058675</v>
      </c>
      <c r="AR153" s="28">
        <f t="shared" si="181"/>
        <v>2174.621755</v>
      </c>
      <c r="AS153" s="28">
        <f t="shared" si="181"/>
        <v>1917.754482</v>
      </c>
      <c r="AT153" s="28">
        <f t="shared" si="181"/>
        <v>2368.36339</v>
      </c>
      <c r="AU153" s="28">
        <f t="shared" si="181"/>
        <v>2252.379438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2190.396148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2111.627442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130.8591608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1529.147609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1193.044474</v>
      </c>
      <c r="AJ154" s="28">
        <f t="shared" si="182"/>
        <v>1775.775444</v>
      </c>
      <c r="AK154" s="28">
        <f t="shared" si="182"/>
        <v>2404.267431</v>
      </c>
      <c r="AL154" s="28">
        <f t="shared" si="182"/>
        <v>1758.37986</v>
      </c>
      <c r="AM154" s="28">
        <f t="shared" si="182"/>
        <v>1777.166764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1596.880447</v>
      </c>
      <c r="AQ154" s="28">
        <f t="shared" si="182"/>
        <v>1184.058675</v>
      </c>
      <c r="AR154" s="28">
        <f t="shared" si="182"/>
        <v>2174.621755</v>
      </c>
      <c r="AS154" s="28">
        <f t="shared" si="182"/>
        <v>1917.754482</v>
      </c>
      <c r="AT154" s="28">
        <f t="shared" si="182"/>
        <v>2368.36339</v>
      </c>
      <c r="AU154" s="28">
        <f t="shared" si="182"/>
        <v>2252.379438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2190.396148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2111.627442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130.8591608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1529.147609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1193.044474</v>
      </c>
      <c r="AJ155" s="28">
        <f t="shared" si="183"/>
        <v>1775.775444</v>
      </c>
      <c r="AK155" s="28">
        <f t="shared" si="183"/>
        <v>2404.267431</v>
      </c>
      <c r="AL155" s="28">
        <f t="shared" si="183"/>
        <v>1758.37986</v>
      </c>
      <c r="AM155" s="28">
        <f t="shared" si="183"/>
        <v>1777.166764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1596.880447</v>
      </c>
      <c r="AQ155" s="28">
        <f t="shared" si="183"/>
        <v>1184.058675</v>
      </c>
      <c r="AR155" s="28">
        <f t="shared" si="183"/>
        <v>2174.621755</v>
      </c>
      <c r="AS155" s="28">
        <f t="shared" si="183"/>
        <v>1917.754482</v>
      </c>
      <c r="AT155" s="28">
        <f t="shared" si="183"/>
        <v>2368.36339</v>
      </c>
      <c r="AU155" s="28">
        <f t="shared" si="183"/>
        <v>2252.379438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2190.396148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2111.627442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130.8591608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1529.147609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1193.044474</v>
      </c>
      <c r="AJ156" s="28">
        <f t="shared" si="184"/>
        <v>1775.775444</v>
      </c>
      <c r="AK156" s="28">
        <f t="shared" si="184"/>
        <v>2404.267431</v>
      </c>
      <c r="AL156" s="28">
        <f t="shared" si="184"/>
        <v>1758.37986</v>
      </c>
      <c r="AM156" s="28">
        <f t="shared" si="184"/>
        <v>1777.166764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1596.880447</v>
      </c>
      <c r="AQ156" s="28">
        <f t="shared" si="184"/>
        <v>1184.058675</v>
      </c>
      <c r="AR156" s="28">
        <f t="shared" si="184"/>
        <v>2174.621755</v>
      </c>
      <c r="AS156" s="28">
        <f t="shared" si="184"/>
        <v>1917.754482</v>
      </c>
      <c r="AT156" s="28">
        <f t="shared" si="184"/>
        <v>2368.36339</v>
      </c>
      <c r="AU156" s="28">
        <f t="shared" si="184"/>
        <v>2252.379438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2190.396148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2111.627442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130.8591608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1529.147609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1193.044474</v>
      </c>
      <c r="AJ157" s="28">
        <f t="shared" si="185"/>
        <v>1775.775444</v>
      </c>
      <c r="AK157" s="28">
        <f t="shared" si="185"/>
        <v>2404.267431</v>
      </c>
      <c r="AL157" s="28">
        <f t="shared" si="185"/>
        <v>1758.37986</v>
      </c>
      <c r="AM157" s="28">
        <f t="shared" si="185"/>
        <v>1777.166764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1596.880447</v>
      </c>
      <c r="AQ157" s="28">
        <f t="shared" si="185"/>
        <v>1184.058675</v>
      </c>
      <c r="AR157" s="28">
        <f t="shared" si="185"/>
        <v>2174.621755</v>
      </c>
      <c r="AS157" s="28">
        <f t="shared" si="185"/>
        <v>1917.754482</v>
      </c>
      <c r="AT157" s="28">
        <f t="shared" si="185"/>
        <v>2368.36339</v>
      </c>
      <c r="AU157" s="28">
        <f t="shared" si="185"/>
        <v>2252.379438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2190.396148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2111.627442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130.8591608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1529.147609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1193.044474</v>
      </c>
      <c r="AJ158" s="28">
        <f t="shared" si="186"/>
        <v>1775.775444</v>
      </c>
      <c r="AK158" s="28">
        <f t="shared" si="186"/>
        <v>2404.267431</v>
      </c>
      <c r="AL158" s="28">
        <f t="shared" si="186"/>
        <v>1758.37986</v>
      </c>
      <c r="AM158" s="28">
        <f t="shared" si="186"/>
        <v>1777.166764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1596.880447</v>
      </c>
      <c r="AQ158" s="28">
        <f t="shared" si="186"/>
        <v>1184.058675</v>
      </c>
      <c r="AR158" s="28">
        <f t="shared" si="186"/>
        <v>2174.621755</v>
      </c>
      <c r="AS158" s="28">
        <f t="shared" si="186"/>
        <v>1917.754482</v>
      </c>
      <c r="AT158" s="28">
        <f t="shared" si="186"/>
        <v>2368.36339</v>
      </c>
      <c r="AU158" s="28">
        <f t="shared" si="186"/>
        <v>2252.379438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2190.396148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2111.627442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130.8591608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1529.147609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1193.044474</v>
      </c>
      <c r="AJ159" s="28">
        <f t="shared" si="187"/>
        <v>1775.775444</v>
      </c>
      <c r="AK159" s="28">
        <f t="shared" si="187"/>
        <v>2404.267431</v>
      </c>
      <c r="AL159" s="28">
        <f t="shared" si="187"/>
        <v>1758.37986</v>
      </c>
      <c r="AM159" s="28">
        <f t="shared" si="187"/>
        <v>1777.166764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1596.880447</v>
      </c>
      <c r="AQ159" s="28">
        <f t="shared" si="187"/>
        <v>1184.058675</v>
      </c>
      <c r="AR159" s="28">
        <f t="shared" si="187"/>
        <v>2174.621755</v>
      </c>
      <c r="AS159" s="28">
        <f t="shared" si="187"/>
        <v>1917.754482</v>
      </c>
      <c r="AT159" s="28">
        <f t="shared" si="187"/>
        <v>2368.36339</v>
      </c>
      <c r="AU159" s="28">
        <f t="shared" si="187"/>
        <v>2252.379438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2190.396148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2111.627442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130.8591608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1529.147609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1193.044474</v>
      </c>
      <c r="AJ160" s="28">
        <f t="shared" si="188"/>
        <v>1775.775444</v>
      </c>
      <c r="AK160" s="28">
        <f t="shared" si="188"/>
        <v>2404.267431</v>
      </c>
      <c r="AL160" s="28">
        <f t="shared" si="188"/>
        <v>1758.37986</v>
      </c>
      <c r="AM160" s="28">
        <f t="shared" si="188"/>
        <v>1777.166764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1596.880447</v>
      </c>
      <c r="AQ160" s="28">
        <f t="shared" si="188"/>
        <v>1184.058675</v>
      </c>
      <c r="AR160" s="28">
        <f t="shared" si="188"/>
        <v>2174.621755</v>
      </c>
      <c r="AS160" s="28">
        <f t="shared" si="188"/>
        <v>1917.754482</v>
      </c>
      <c r="AT160" s="28">
        <f t="shared" si="188"/>
        <v>2368.36339</v>
      </c>
      <c r="AU160" s="28">
        <f t="shared" si="188"/>
        <v>2252.379438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2190.396148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2111.627442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130.8591608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1529.147609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1193.044474</v>
      </c>
      <c r="AJ161" s="28">
        <f t="shared" si="189"/>
        <v>1775.775444</v>
      </c>
      <c r="AK161" s="28">
        <f t="shared" si="189"/>
        <v>2404.267431</v>
      </c>
      <c r="AL161" s="28">
        <f t="shared" si="189"/>
        <v>1758.37986</v>
      </c>
      <c r="AM161" s="28">
        <f t="shared" si="189"/>
        <v>1777.166764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1596.880447</v>
      </c>
      <c r="AQ161" s="28">
        <f t="shared" si="189"/>
        <v>1184.058675</v>
      </c>
      <c r="AR161" s="28">
        <f t="shared" si="189"/>
        <v>2174.621755</v>
      </c>
      <c r="AS161" s="28">
        <f t="shared" si="189"/>
        <v>1917.754482</v>
      </c>
      <c r="AT161" s="28">
        <f t="shared" si="189"/>
        <v>2368.36339</v>
      </c>
      <c r="AU161" s="28">
        <f t="shared" si="189"/>
        <v>2252.379438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2190.396148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2111.627442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130.8591608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1529.147609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1193.044474</v>
      </c>
      <c r="AJ162" s="28">
        <f t="shared" si="190"/>
        <v>1775.775444</v>
      </c>
      <c r="AK162" s="28">
        <f t="shared" si="190"/>
        <v>2404.267431</v>
      </c>
      <c r="AL162" s="28">
        <f t="shared" si="190"/>
        <v>1758.37986</v>
      </c>
      <c r="AM162" s="28">
        <f t="shared" si="190"/>
        <v>1777.166764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1596.880447</v>
      </c>
      <c r="AQ162" s="28">
        <f t="shared" si="190"/>
        <v>1184.058675</v>
      </c>
      <c r="AR162" s="28">
        <f t="shared" si="190"/>
        <v>2174.621755</v>
      </c>
      <c r="AS162" s="28">
        <f t="shared" si="190"/>
        <v>1917.754482</v>
      </c>
      <c r="AT162" s="28">
        <f t="shared" si="190"/>
        <v>2368.36339</v>
      </c>
      <c r="AU162" s="28">
        <f t="shared" si="190"/>
        <v>2252.379438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2190.396148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2111.627442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130.8591608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1529.147609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1193.044474</v>
      </c>
      <c r="AJ163" s="28">
        <f t="shared" si="191"/>
        <v>1775.775444</v>
      </c>
      <c r="AK163" s="28">
        <f t="shared" si="191"/>
        <v>2404.267431</v>
      </c>
      <c r="AL163" s="28">
        <f t="shared" si="191"/>
        <v>1758.37986</v>
      </c>
      <c r="AM163" s="28">
        <f t="shared" si="191"/>
        <v>1777.166764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1596.880447</v>
      </c>
      <c r="AQ163" s="28">
        <f t="shared" si="191"/>
        <v>1184.058675</v>
      </c>
      <c r="AR163" s="28">
        <f t="shared" si="191"/>
        <v>2174.621755</v>
      </c>
      <c r="AS163" s="28">
        <f t="shared" si="191"/>
        <v>1917.754482</v>
      </c>
      <c r="AT163" s="28">
        <f t="shared" si="191"/>
        <v>2368.36339</v>
      </c>
      <c r="AU163" s="28">
        <f t="shared" si="191"/>
        <v>2252.379438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2190.396148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2111.627442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130.8591608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1529.147609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1193.044474</v>
      </c>
      <c r="AJ164" s="28">
        <f t="shared" si="192"/>
        <v>1775.775444</v>
      </c>
      <c r="AK164" s="28">
        <f t="shared" si="192"/>
        <v>2404.267431</v>
      </c>
      <c r="AL164" s="28">
        <f t="shared" si="192"/>
        <v>1758.37986</v>
      </c>
      <c r="AM164" s="28">
        <f t="shared" si="192"/>
        <v>1777.166764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1596.880447</v>
      </c>
      <c r="AQ164" s="28">
        <f t="shared" si="192"/>
        <v>1184.058675</v>
      </c>
      <c r="AR164" s="28">
        <f t="shared" si="192"/>
        <v>2174.621755</v>
      </c>
      <c r="AS164" s="28">
        <f t="shared" si="192"/>
        <v>1917.754482</v>
      </c>
      <c r="AT164" s="28">
        <f t="shared" si="192"/>
        <v>2368.36339</v>
      </c>
      <c r="AU164" s="28">
        <f t="shared" si="192"/>
        <v>2252.379438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2190.396148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2111.627442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130.8591608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1529.147609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1193.044474</v>
      </c>
      <c r="AJ165" s="28">
        <f t="shared" si="193"/>
        <v>1775.775444</v>
      </c>
      <c r="AK165" s="28">
        <f t="shared" si="193"/>
        <v>2404.267431</v>
      </c>
      <c r="AL165" s="28">
        <f t="shared" si="193"/>
        <v>1758.37986</v>
      </c>
      <c r="AM165" s="28">
        <f t="shared" si="193"/>
        <v>1777.166764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1596.880447</v>
      </c>
      <c r="AQ165" s="28">
        <f t="shared" si="193"/>
        <v>1184.058675</v>
      </c>
      <c r="AR165" s="28">
        <f t="shared" si="193"/>
        <v>2174.621755</v>
      </c>
      <c r="AS165" s="28">
        <f t="shared" si="193"/>
        <v>1917.754482</v>
      </c>
      <c r="AT165" s="28">
        <f t="shared" si="193"/>
        <v>2368.36339</v>
      </c>
      <c r="AU165" s="28">
        <f t="shared" si="193"/>
        <v>2252.379438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2190.396148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2111.627442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130.8591608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1529.147609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1193.044474</v>
      </c>
      <c r="AJ166" s="28">
        <f t="shared" si="194"/>
        <v>1775.775444</v>
      </c>
      <c r="AK166" s="28">
        <f t="shared" si="194"/>
        <v>2404.267431</v>
      </c>
      <c r="AL166" s="28">
        <f t="shared" si="194"/>
        <v>1758.37986</v>
      </c>
      <c r="AM166" s="28">
        <f t="shared" si="194"/>
        <v>1777.166764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1596.880447</v>
      </c>
      <c r="AQ166" s="28">
        <f t="shared" si="194"/>
        <v>1184.058675</v>
      </c>
      <c r="AR166" s="28">
        <f t="shared" si="194"/>
        <v>2174.621755</v>
      </c>
      <c r="AS166" s="28">
        <f t="shared" si="194"/>
        <v>1917.754482</v>
      </c>
      <c r="AT166" s="28">
        <f t="shared" si="194"/>
        <v>2368.36339</v>
      </c>
      <c r="AU166" s="28">
        <f t="shared" si="194"/>
        <v>2252.379438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2190.396148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2111.627442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130.8591608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1529.147609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1193.044474</v>
      </c>
      <c r="AJ167" s="28">
        <f t="shared" si="195"/>
        <v>1775.775444</v>
      </c>
      <c r="AK167" s="28">
        <f t="shared" si="195"/>
        <v>2404.267431</v>
      </c>
      <c r="AL167" s="28">
        <f t="shared" si="195"/>
        <v>1758.37986</v>
      </c>
      <c r="AM167" s="28">
        <f t="shared" si="195"/>
        <v>1777.166764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1596.880447</v>
      </c>
      <c r="AQ167" s="28">
        <f t="shared" si="195"/>
        <v>1184.058675</v>
      </c>
      <c r="AR167" s="28">
        <f t="shared" si="195"/>
        <v>2174.621755</v>
      </c>
      <c r="AS167" s="28">
        <f t="shared" si="195"/>
        <v>1917.754482</v>
      </c>
      <c r="AT167" s="28">
        <f t="shared" si="195"/>
        <v>2368.36339</v>
      </c>
      <c r="AU167" s="28">
        <f t="shared" si="195"/>
        <v>2252.379438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2190.396148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2111.627442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130.8591608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1529.147609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1193.044474</v>
      </c>
      <c r="AJ168" s="28">
        <f t="shared" si="196"/>
        <v>1775.775444</v>
      </c>
      <c r="AK168" s="28">
        <f t="shared" si="196"/>
        <v>2404.267431</v>
      </c>
      <c r="AL168" s="28">
        <f t="shared" si="196"/>
        <v>1758.37986</v>
      </c>
      <c r="AM168" s="28">
        <f t="shared" si="196"/>
        <v>1777.166764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1596.880447</v>
      </c>
      <c r="AQ168" s="28">
        <f t="shared" si="196"/>
        <v>1184.058675</v>
      </c>
      <c r="AR168" s="28">
        <f t="shared" si="196"/>
        <v>2174.621755</v>
      </c>
      <c r="AS168" s="28">
        <f t="shared" si="196"/>
        <v>1917.754482</v>
      </c>
      <c r="AT168" s="28">
        <f t="shared" si="196"/>
        <v>2368.36339</v>
      </c>
      <c r="AU168" s="28">
        <f t="shared" si="196"/>
        <v>2252.379438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2190.396148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2111.627442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130.8591608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1529.147609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1193.044474</v>
      </c>
      <c r="AJ169" s="28">
        <f t="shared" si="197"/>
        <v>1775.775444</v>
      </c>
      <c r="AK169" s="28">
        <f t="shared" si="197"/>
        <v>2404.267431</v>
      </c>
      <c r="AL169" s="28">
        <f t="shared" si="197"/>
        <v>1758.37986</v>
      </c>
      <c r="AM169" s="28">
        <f t="shared" si="197"/>
        <v>1777.166764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1596.880447</v>
      </c>
      <c r="AQ169" s="28">
        <f t="shared" si="197"/>
        <v>1184.058675</v>
      </c>
      <c r="AR169" s="28">
        <f t="shared" si="197"/>
        <v>2174.621755</v>
      </c>
      <c r="AS169" s="28">
        <f t="shared" si="197"/>
        <v>1917.754482</v>
      </c>
      <c r="AT169" s="28">
        <f t="shared" si="197"/>
        <v>2368.36339</v>
      </c>
      <c r="AU169" s="28">
        <f t="shared" si="197"/>
        <v>2252.379438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2190.396148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2111.627442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130.8591608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1529.147609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1193.044474</v>
      </c>
      <c r="AJ170" s="28">
        <f t="shared" si="198"/>
        <v>1775.775444</v>
      </c>
      <c r="AK170" s="28">
        <f t="shared" si="198"/>
        <v>2404.267431</v>
      </c>
      <c r="AL170" s="28">
        <f t="shared" si="198"/>
        <v>1758.37986</v>
      </c>
      <c r="AM170" s="28">
        <f t="shared" si="198"/>
        <v>1777.166764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1596.880447</v>
      </c>
      <c r="AQ170" s="28">
        <f t="shared" si="198"/>
        <v>1184.058675</v>
      </c>
      <c r="AR170" s="28">
        <f t="shared" si="198"/>
        <v>2174.621755</v>
      </c>
      <c r="AS170" s="28">
        <f t="shared" si="198"/>
        <v>1917.754482</v>
      </c>
      <c r="AT170" s="28">
        <f t="shared" si="198"/>
        <v>2368.36339</v>
      </c>
      <c r="AU170" s="28">
        <f t="shared" si="198"/>
        <v>2252.379438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2190.396148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2111.627442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130.8591608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1529.147609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1193.044474</v>
      </c>
      <c r="AJ171" s="28">
        <f t="shared" si="199"/>
        <v>1775.775444</v>
      </c>
      <c r="AK171" s="28">
        <f t="shared" si="199"/>
        <v>2404.267431</v>
      </c>
      <c r="AL171" s="28">
        <f t="shared" si="199"/>
        <v>1758.37986</v>
      </c>
      <c r="AM171" s="28">
        <f t="shared" si="199"/>
        <v>1777.166764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1596.880447</v>
      </c>
      <c r="AQ171" s="28">
        <f t="shared" si="199"/>
        <v>1184.058675</v>
      </c>
      <c r="AR171" s="28">
        <f t="shared" si="199"/>
        <v>2174.621755</v>
      </c>
      <c r="AS171" s="28">
        <f t="shared" si="199"/>
        <v>1917.754482</v>
      </c>
      <c r="AT171" s="28">
        <f t="shared" si="199"/>
        <v>2368.36339</v>
      </c>
      <c r="AU171" s="28">
        <f t="shared" si="199"/>
        <v>2252.379438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2190.396148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2111.627442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130.8591608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1529.147609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1193.044474</v>
      </c>
      <c r="AJ172" s="28">
        <f t="shared" si="200"/>
        <v>1775.775444</v>
      </c>
      <c r="AK172" s="28">
        <f t="shared" si="200"/>
        <v>2404.267431</v>
      </c>
      <c r="AL172" s="28">
        <f t="shared" si="200"/>
        <v>1758.37986</v>
      </c>
      <c r="AM172" s="28">
        <f t="shared" si="200"/>
        <v>1777.166764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1596.880447</v>
      </c>
      <c r="AQ172" s="28">
        <f t="shared" si="200"/>
        <v>1184.058675</v>
      </c>
      <c r="AR172" s="28">
        <f t="shared" si="200"/>
        <v>2174.621755</v>
      </c>
      <c r="AS172" s="28">
        <f t="shared" si="200"/>
        <v>1917.754482</v>
      </c>
      <c r="AT172" s="28">
        <f t="shared" si="200"/>
        <v>2368.36339</v>
      </c>
      <c r="AU172" s="28">
        <f t="shared" si="200"/>
        <v>2252.379438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2190.396148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2111.627442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130.8591608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1529.147609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1193.044474</v>
      </c>
      <c r="AJ173" s="28">
        <f t="shared" si="201"/>
        <v>1775.775444</v>
      </c>
      <c r="AK173" s="28">
        <f t="shared" si="201"/>
        <v>2404.267431</v>
      </c>
      <c r="AL173" s="28">
        <f t="shared" si="201"/>
        <v>1758.37986</v>
      </c>
      <c r="AM173" s="28">
        <f t="shared" si="201"/>
        <v>1777.166764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1596.880447</v>
      </c>
      <c r="AQ173" s="28">
        <f t="shared" si="201"/>
        <v>1184.058675</v>
      </c>
      <c r="AR173" s="28">
        <f t="shared" si="201"/>
        <v>2174.621755</v>
      </c>
      <c r="AS173" s="28">
        <f t="shared" si="201"/>
        <v>1917.754482</v>
      </c>
      <c r="AT173" s="28">
        <f t="shared" si="201"/>
        <v>2368.36339</v>
      </c>
      <c r="AU173" s="28">
        <f t="shared" si="201"/>
        <v>2252.379438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2190.396148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2111.627442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130.8591608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1529.147609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1193.044474</v>
      </c>
      <c r="AJ174" s="28">
        <f t="shared" si="202"/>
        <v>1775.775444</v>
      </c>
      <c r="AK174" s="28">
        <f t="shared" si="202"/>
        <v>2404.267431</v>
      </c>
      <c r="AL174" s="28">
        <f t="shared" si="202"/>
        <v>1758.37986</v>
      </c>
      <c r="AM174" s="28">
        <f t="shared" si="202"/>
        <v>1777.166764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1596.880447</v>
      </c>
      <c r="AQ174" s="28">
        <f t="shared" si="202"/>
        <v>1184.058675</v>
      </c>
      <c r="AR174" s="28">
        <f t="shared" si="202"/>
        <v>2174.621755</v>
      </c>
      <c r="AS174" s="28">
        <f t="shared" si="202"/>
        <v>1917.754482</v>
      </c>
      <c r="AT174" s="28">
        <f t="shared" si="202"/>
        <v>2368.36339</v>
      </c>
      <c r="AU174" s="28">
        <f t="shared" si="202"/>
        <v>2252.379438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2190.396148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2111.627442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130.8591608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1529.147609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1193.044474</v>
      </c>
      <c r="AJ175" s="28">
        <f t="shared" si="203"/>
        <v>1775.775444</v>
      </c>
      <c r="AK175" s="28">
        <f t="shared" si="203"/>
        <v>2404.267431</v>
      </c>
      <c r="AL175" s="28">
        <f t="shared" si="203"/>
        <v>1758.37986</v>
      </c>
      <c r="AM175" s="28">
        <f t="shared" si="203"/>
        <v>1777.166764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1596.880447</v>
      </c>
      <c r="AQ175" s="28">
        <f t="shared" si="203"/>
        <v>1184.058675</v>
      </c>
      <c r="AR175" s="28">
        <f t="shared" si="203"/>
        <v>2174.621755</v>
      </c>
      <c r="AS175" s="28">
        <f t="shared" si="203"/>
        <v>1917.754482</v>
      </c>
      <c r="AT175" s="28">
        <f t="shared" si="203"/>
        <v>2368.36339</v>
      </c>
      <c r="AU175" s="28">
        <f t="shared" si="203"/>
        <v>2252.379438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2190.396148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2111.627442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130.8591608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1529.147609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1193.044474</v>
      </c>
      <c r="AJ176" s="28">
        <f t="shared" si="204"/>
        <v>1775.775444</v>
      </c>
      <c r="AK176" s="28">
        <f t="shared" si="204"/>
        <v>2404.267431</v>
      </c>
      <c r="AL176" s="28">
        <f t="shared" si="204"/>
        <v>1758.37986</v>
      </c>
      <c r="AM176" s="28">
        <f t="shared" si="204"/>
        <v>1777.166764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1596.880447</v>
      </c>
      <c r="AQ176" s="28">
        <f t="shared" si="204"/>
        <v>1184.058675</v>
      </c>
      <c r="AR176" s="28">
        <f t="shared" si="204"/>
        <v>2174.621755</v>
      </c>
      <c r="AS176" s="28">
        <f t="shared" si="204"/>
        <v>1917.754482</v>
      </c>
      <c r="AT176" s="28">
        <f t="shared" si="204"/>
        <v>2368.36339</v>
      </c>
      <c r="AU176" s="28">
        <f t="shared" si="204"/>
        <v>2252.379438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2190.396148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2111.627442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130.8591608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1529.147609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1193.044474</v>
      </c>
      <c r="AJ177" s="28">
        <f t="shared" si="205"/>
        <v>1775.775444</v>
      </c>
      <c r="AK177" s="28">
        <f t="shared" si="205"/>
        <v>2404.267431</v>
      </c>
      <c r="AL177" s="28">
        <f t="shared" si="205"/>
        <v>1758.37986</v>
      </c>
      <c r="AM177" s="28">
        <f t="shared" si="205"/>
        <v>1777.166764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1596.880447</v>
      </c>
      <c r="AQ177" s="28">
        <f t="shared" si="205"/>
        <v>1184.058675</v>
      </c>
      <c r="AR177" s="28">
        <f t="shared" si="205"/>
        <v>2174.621755</v>
      </c>
      <c r="AS177" s="28">
        <f t="shared" si="205"/>
        <v>1917.754482</v>
      </c>
      <c r="AT177" s="28">
        <f t="shared" si="205"/>
        <v>2368.36339</v>
      </c>
      <c r="AU177" s="28">
        <f t="shared" si="205"/>
        <v>2252.379438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2190.396148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2111.627442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130.8591608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1529.147609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1193.044474</v>
      </c>
      <c r="AJ178" s="28">
        <f t="shared" si="206"/>
        <v>1775.775444</v>
      </c>
      <c r="AK178" s="28">
        <f t="shared" si="206"/>
        <v>2404.267431</v>
      </c>
      <c r="AL178" s="28">
        <f t="shared" si="206"/>
        <v>1758.37986</v>
      </c>
      <c r="AM178" s="28">
        <f t="shared" si="206"/>
        <v>1777.166764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1596.880447</v>
      </c>
      <c r="AQ178" s="28">
        <f t="shared" si="206"/>
        <v>1184.058675</v>
      </c>
      <c r="AR178" s="28">
        <f t="shared" si="206"/>
        <v>2174.621755</v>
      </c>
      <c r="AS178" s="28">
        <f t="shared" si="206"/>
        <v>1917.754482</v>
      </c>
      <c r="AT178" s="28">
        <f t="shared" si="206"/>
        <v>2368.36339</v>
      </c>
      <c r="AU178" s="28">
        <f t="shared" si="206"/>
        <v>2252.379438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2190.396148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2111.627442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130.8591608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1529.147609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1193.044474</v>
      </c>
      <c r="AJ179" s="28">
        <f t="shared" si="207"/>
        <v>1775.775444</v>
      </c>
      <c r="AK179" s="28">
        <f t="shared" si="207"/>
        <v>2404.267431</v>
      </c>
      <c r="AL179" s="28">
        <f t="shared" si="207"/>
        <v>1758.37986</v>
      </c>
      <c r="AM179" s="28">
        <f t="shared" si="207"/>
        <v>1777.166764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1596.880447</v>
      </c>
      <c r="AQ179" s="28">
        <f t="shared" si="207"/>
        <v>1184.058675</v>
      </c>
      <c r="AR179" s="28">
        <f t="shared" si="207"/>
        <v>2174.621755</v>
      </c>
      <c r="AS179" s="28">
        <f t="shared" si="207"/>
        <v>1917.754482</v>
      </c>
      <c r="AT179" s="28">
        <f t="shared" si="207"/>
        <v>2368.36339</v>
      </c>
      <c r="AU179" s="28">
        <f t="shared" si="207"/>
        <v>2252.379438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2190.396148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2111.627442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130.8591608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1529.147609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1193.044474</v>
      </c>
      <c r="AJ180" s="28">
        <f t="shared" si="208"/>
        <v>1775.775444</v>
      </c>
      <c r="AK180" s="28">
        <f t="shared" si="208"/>
        <v>2404.267431</v>
      </c>
      <c r="AL180" s="28">
        <f t="shared" si="208"/>
        <v>1758.37986</v>
      </c>
      <c r="AM180" s="28">
        <f t="shared" si="208"/>
        <v>1777.166764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1596.880447</v>
      </c>
      <c r="AQ180" s="28">
        <f t="shared" si="208"/>
        <v>1184.058675</v>
      </c>
      <c r="AR180" s="28">
        <f t="shared" si="208"/>
        <v>2174.621755</v>
      </c>
      <c r="AS180" s="28">
        <f t="shared" si="208"/>
        <v>1917.754482</v>
      </c>
      <c r="AT180" s="28">
        <f t="shared" si="208"/>
        <v>2368.36339</v>
      </c>
      <c r="AU180" s="28">
        <f t="shared" si="208"/>
        <v>2252.379438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2190.396148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2111.627442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130.8591608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1529.147609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9">if($B182=AI$3,AI180+$Y182,if($C182=AI$3,AI180+$AD182,AI180))</f>
        <v>1193.044474</v>
      </c>
      <c r="AJ182" s="28">
        <f t="shared" si="209"/>
        <v>1775.775444</v>
      </c>
      <c r="AK182" s="28">
        <f t="shared" si="209"/>
        <v>2404.267431</v>
      </c>
      <c r="AL182" s="28">
        <f t="shared" si="209"/>
        <v>1758.37986</v>
      </c>
      <c r="AM182" s="28">
        <f t="shared" si="209"/>
        <v>1777.166764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1596.880447</v>
      </c>
      <c r="AQ182" s="28">
        <f t="shared" si="209"/>
        <v>1184.058675</v>
      </c>
      <c r="AR182" s="28">
        <f t="shared" si="209"/>
        <v>2174.621755</v>
      </c>
      <c r="AS182" s="28">
        <f t="shared" si="209"/>
        <v>1917.754482</v>
      </c>
      <c r="AT182" s="28">
        <f t="shared" si="209"/>
        <v>2368.36339</v>
      </c>
      <c r="AU182" s="28">
        <f t="shared" si="209"/>
        <v>2252.379438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2190.396148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2111.627442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130.8591608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1529.147609</v>
      </c>
    </row>
    <row r="183">
      <c r="A183" s="54"/>
      <c r="B183" s="55" t="s">
        <v>62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63</v>
      </c>
      <c r="AI183" s="59">
        <f t="shared" ref="AI183:EE183" si="210">AI182</f>
        <v>1193.044474</v>
      </c>
      <c r="AJ183" s="59">
        <f t="shared" si="210"/>
        <v>1775.775444</v>
      </c>
      <c r="AK183" s="59">
        <f t="shared" si="210"/>
        <v>2404.267431</v>
      </c>
      <c r="AL183" s="59">
        <f t="shared" si="210"/>
        <v>1758.37986</v>
      </c>
      <c r="AM183" s="59">
        <f t="shared" si="210"/>
        <v>1777.166764</v>
      </c>
      <c r="AN183" s="59">
        <f t="shared" si="210"/>
        <v>1353.792648</v>
      </c>
      <c r="AO183" s="59">
        <f t="shared" si="210"/>
        <v>2249.842673</v>
      </c>
      <c r="AP183" s="59">
        <f t="shared" si="210"/>
        <v>1596.880447</v>
      </c>
      <c r="AQ183" s="59">
        <f t="shared" si="210"/>
        <v>1184.058675</v>
      </c>
      <c r="AR183" s="59">
        <f t="shared" si="210"/>
        <v>2174.621755</v>
      </c>
      <c r="AS183" s="59">
        <f t="shared" si="210"/>
        <v>1917.754482</v>
      </c>
      <c r="AT183" s="59">
        <f t="shared" si="210"/>
        <v>2368.36339</v>
      </c>
      <c r="AU183" s="59">
        <f t="shared" si="210"/>
        <v>2252.379438</v>
      </c>
      <c r="AV183" s="59">
        <f t="shared" si="210"/>
        <v>1866.705205</v>
      </c>
      <c r="AW183" s="59">
        <f t="shared" si="210"/>
        <v>1015.463624</v>
      </c>
      <c r="AX183" s="59">
        <f t="shared" si="210"/>
        <v>2190.396148</v>
      </c>
      <c r="AY183" s="59">
        <f t="shared" si="210"/>
        <v>1335.441433</v>
      </c>
      <c r="AZ183" s="59">
        <f t="shared" si="210"/>
        <v>2316.469488</v>
      </c>
      <c r="BA183" s="59">
        <f t="shared" si="210"/>
        <v>2111.627442</v>
      </c>
      <c r="BB183" s="59">
        <f t="shared" si="210"/>
        <v>636.9434937</v>
      </c>
      <c r="BC183" s="59">
        <f t="shared" si="210"/>
        <v>952.2557426</v>
      </c>
      <c r="BD183" s="59">
        <f t="shared" si="210"/>
        <v>1690.538553</v>
      </c>
      <c r="BE183" s="59">
        <f t="shared" si="210"/>
        <v>281.1497685</v>
      </c>
      <c r="BF183" s="59">
        <f t="shared" si="210"/>
        <v>-59.07358257</v>
      </c>
      <c r="BG183" s="59">
        <f t="shared" si="210"/>
        <v>1282.733877</v>
      </c>
      <c r="BH183" s="59">
        <f t="shared" si="210"/>
        <v>130.8591608</v>
      </c>
      <c r="BI183" s="59">
        <f t="shared" si="210"/>
        <v>1751.978438</v>
      </c>
      <c r="BJ183" s="59">
        <f t="shared" si="210"/>
        <v>398.5029281</v>
      </c>
      <c r="BK183" s="59">
        <f t="shared" si="210"/>
        <v>1813.591524</v>
      </c>
      <c r="BL183" s="59">
        <f t="shared" si="210"/>
        <v>1479.464305</v>
      </c>
      <c r="BM183" s="60" t="str">
        <f t="shared" si="210"/>
        <v>#N/A</v>
      </c>
      <c r="BN183" s="60" t="str">
        <f t="shared" si="210"/>
        <v>#N/A</v>
      </c>
      <c r="BO183" s="60" t="str">
        <f t="shared" si="210"/>
        <v>#N/A</v>
      </c>
      <c r="BP183" s="60" t="str">
        <f t="shared" si="210"/>
        <v>#N/A</v>
      </c>
      <c r="BQ183" s="60" t="str">
        <f t="shared" si="210"/>
        <v>#N/A</v>
      </c>
      <c r="BR183" s="60" t="str">
        <f t="shared" si="210"/>
        <v>#N/A</v>
      </c>
      <c r="BS183" s="60" t="str">
        <f t="shared" si="210"/>
        <v>#N/A</v>
      </c>
      <c r="BT183" s="60" t="str">
        <f t="shared" si="210"/>
        <v>#N/A</v>
      </c>
      <c r="BU183" s="60" t="str">
        <f t="shared" si="210"/>
        <v>#N/A</v>
      </c>
      <c r="BV183" s="60" t="str">
        <f t="shared" si="210"/>
        <v>#N/A</v>
      </c>
      <c r="BW183" s="60" t="str">
        <f t="shared" si="210"/>
        <v>#N/A</v>
      </c>
      <c r="BX183" s="60" t="str">
        <f t="shared" si="210"/>
        <v>#N/A</v>
      </c>
      <c r="BY183" s="60" t="str">
        <f t="shared" si="210"/>
        <v>#N/A</v>
      </c>
      <c r="BZ183" s="60" t="str">
        <f t="shared" si="210"/>
        <v>#N/A</v>
      </c>
      <c r="CA183" s="60" t="str">
        <f t="shared" si="210"/>
        <v>#N/A</v>
      </c>
      <c r="CB183" s="60" t="str">
        <f t="shared" si="210"/>
        <v>#N/A</v>
      </c>
      <c r="CC183" s="60" t="str">
        <f t="shared" si="210"/>
        <v>#N/A</v>
      </c>
      <c r="CD183" s="60" t="str">
        <f t="shared" si="210"/>
        <v>#N/A</v>
      </c>
      <c r="CE183" s="60" t="str">
        <f t="shared" si="210"/>
        <v>#N/A</v>
      </c>
      <c r="CF183" s="60" t="str">
        <f t="shared" si="210"/>
        <v>#N/A</v>
      </c>
      <c r="CG183" s="60" t="str">
        <f t="shared" si="210"/>
        <v>#N/A</v>
      </c>
      <c r="CH183" s="60" t="str">
        <f t="shared" si="210"/>
        <v>#N/A</v>
      </c>
      <c r="CI183" s="60" t="str">
        <f t="shared" si="210"/>
        <v>#N/A</v>
      </c>
      <c r="CJ183" s="60" t="str">
        <f t="shared" si="210"/>
        <v>#N/A</v>
      </c>
      <c r="CK183" s="60" t="str">
        <f t="shared" si="210"/>
        <v>#N/A</v>
      </c>
      <c r="CL183" s="60" t="str">
        <f t="shared" si="210"/>
        <v>#N/A</v>
      </c>
      <c r="CM183" s="60" t="str">
        <f t="shared" si="210"/>
        <v>#N/A</v>
      </c>
      <c r="CN183" s="60" t="str">
        <f t="shared" si="210"/>
        <v>#N/A</v>
      </c>
      <c r="CO183" s="60" t="str">
        <f t="shared" si="210"/>
        <v>#N/A</v>
      </c>
      <c r="CP183" s="60" t="str">
        <f t="shared" si="210"/>
        <v>#N/A</v>
      </c>
      <c r="CQ183" s="60" t="str">
        <f t="shared" si="210"/>
        <v>#N/A</v>
      </c>
      <c r="CR183" s="60" t="str">
        <f t="shared" si="210"/>
        <v>#N/A</v>
      </c>
      <c r="CS183" s="60" t="str">
        <f t="shared" si="210"/>
        <v>#N/A</v>
      </c>
      <c r="CT183" s="60" t="str">
        <f t="shared" si="210"/>
        <v>#N/A</v>
      </c>
      <c r="CU183" s="60" t="str">
        <f t="shared" si="210"/>
        <v>#N/A</v>
      </c>
      <c r="CV183" s="60" t="str">
        <f t="shared" si="210"/>
        <v>#N/A</v>
      </c>
      <c r="CW183" s="60" t="str">
        <f t="shared" si="210"/>
        <v>#N/A</v>
      </c>
      <c r="CX183" s="60" t="str">
        <f t="shared" si="210"/>
        <v>#N/A</v>
      </c>
      <c r="CY183" s="60" t="str">
        <f t="shared" si="210"/>
        <v>#N/A</v>
      </c>
      <c r="CZ183" s="60" t="str">
        <f t="shared" si="210"/>
        <v>#N/A</v>
      </c>
      <c r="DA183" s="60" t="str">
        <f t="shared" si="210"/>
        <v>#N/A</v>
      </c>
      <c r="DB183" s="60" t="str">
        <f t="shared" si="210"/>
        <v>#N/A</v>
      </c>
      <c r="DC183" s="60" t="str">
        <f t="shared" si="210"/>
        <v>#N/A</v>
      </c>
      <c r="DD183" s="60" t="str">
        <f t="shared" si="210"/>
        <v>#N/A</v>
      </c>
      <c r="DE183" s="60" t="str">
        <f t="shared" si="210"/>
        <v>#N/A</v>
      </c>
      <c r="DF183" s="60" t="str">
        <f t="shared" si="210"/>
        <v>#N/A</v>
      </c>
      <c r="DG183" s="60" t="str">
        <f t="shared" si="210"/>
        <v>#N/A</v>
      </c>
      <c r="DH183" s="60" t="str">
        <f t="shared" si="210"/>
        <v>#N/A</v>
      </c>
      <c r="DI183" s="60" t="str">
        <f t="shared" si="210"/>
        <v>#N/A</v>
      </c>
      <c r="DJ183" s="60" t="str">
        <f t="shared" si="210"/>
        <v>#N/A</v>
      </c>
      <c r="DK183" s="60" t="str">
        <f t="shared" si="210"/>
        <v>#N/A</v>
      </c>
      <c r="DL183" s="60" t="str">
        <f t="shared" si="210"/>
        <v>#N/A</v>
      </c>
      <c r="DM183" s="60" t="str">
        <f t="shared" si="210"/>
        <v>#N/A</v>
      </c>
      <c r="DN183" s="60" t="str">
        <f t="shared" si="210"/>
        <v>#N/A</v>
      </c>
      <c r="DO183" s="60" t="str">
        <f t="shared" si="210"/>
        <v>#N/A</v>
      </c>
      <c r="DP183" s="60" t="str">
        <f t="shared" si="210"/>
        <v>#N/A</v>
      </c>
      <c r="DQ183" s="60" t="str">
        <f t="shared" si="210"/>
        <v>#N/A</v>
      </c>
      <c r="DR183" s="60" t="str">
        <f t="shared" si="210"/>
        <v>#N/A</v>
      </c>
      <c r="DS183" s="60" t="str">
        <f t="shared" si="210"/>
        <v>#N/A</v>
      </c>
      <c r="DT183" s="60" t="str">
        <f t="shared" si="210"/>
        <v>#N/A</v>
      </c>
      <c r="DU183" s="60" t="str">
        <f t="shared" si="210"/>
        <v>#N/A</v>
      </c>
      <c r="DV183" s="60" t="str">
        <f t="shared" si="210"/>
        <v>#N/A</v>
      </c>
      <c r="DW183" s="60" t="str">
        <f t="shared" si="210"/>
        <v>#N/A</v>
      </c>
      <c r="DX183" s="60" t="str">
        <f t="shared" si="210"/>
        <v>#N/A</v>
      </c>
      <c r="DY183" s="60" t="str">
        <f t="shared" si="210"/>
        <v>#N/A</v>
      </c>
      <c r="DZ183" s="60" t="str">
        <f t="shared" si="210"/>
        <v>#N/A</v>
      </c>
      <c r="EA183" s="60" t="str">
        <f t="shared" si="210"/>
        <v>#N/A</v>
      </c>
      <c r="EB183" s="60" t="str">
        <f t="shared" si="210"/>
        <v>#N/A</v>
      </c>
      <c r="EC183" s="60" t="str">
        <f t="shared" si="210"/>
        <v>#N/A</v>
      </c>
      <c r="ED183" s="60" t="str">
        <f t="shared" si="210"/>
        <v>#N/A</v>
      </c>
      <c r="EE183" s="61">
        <f t="shared" si="210"/>
        <v>1529.147609</v>
      </c>
    </row>
    <row r="184">
      <c r="A184" s="57"/>
      <c r="B184" s="55" t="s">
        <v>64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65</v>
      </c>
      <c r="AI184" s="59">
        <f t="shared" ref="AI184:EE184" si="211">max(AI4:AI182)</f>
        <v>1204.770186</v>
      </c>
      <c r="AJ184" s="59">
        <f t="shared" si="211"/>
        <v>1892.516823</v>
      </c>
      <c r="AK184" s="59">
        <f t="shared" si="211"/>
        <v>2444.090888</v>
      </c>
      <c r="AL184" s="59">
        <f t="shared" si="211"/>
        <v>1813.36737</v>
      </c>
      <c r="AM184" s="59">
        <f t="shared" si="211"/>
        <v>1777.166764</v>
      </c>
      <c r="AN184" s="59">
        <f t="shared" si="211"/>
        <v>1353.792648</v>
      </c>
      <c r="AO184" s="59">
        <f t="shared" si="211"/>
        <v>2249.842673</v>
      </c>
      <c r="AP184" s="59">
        <f t="shared" si="211"/>
        <v>1596.880447</v>
      </c>
      <c r="AQ184" s="59">
        <f t="shared" si="211"/>
        <v>1253.241366</v>
      </c>
      <c r="AR184" s="59">
        <f t="shared" si="211"/>
        <v>2209.956341</v>
      </c>
      <c r="AS184" s="59">
        <f t="shared" si="211"/>
        <v>1917.754482</v>
      </c>
      <c r="AT184" s="59">
        <f t="shared" si="211"/>
        <v>2404.373847</v>
      </c>
      <c r="AU184" s="59">
        <f t="shared" si="211"/>
        <v>2252.379438</v>
      </c>
      <c r="AV184" s="59">
        <f t="shared" si="211"/>
        <v>1958.014047</v>
      </c>
      <c r="AW184" s="59">
        <f t="shared" si="211"/>
        <v>1015.463624</v>
      </c>
      <c r="AX184" s="59">
        <f t="shared" si="211"/>
        <v>2205.116746</v>
      </c>
      <c r="AY184" s="59">
        <f t="shared" si="211"/>
        <v>1335.441433</v>
      </c>
      <c r="AZ184" s="59">
        <f t="shared" si="211"/>
        <v>2316.469488</v>
      </c>
      <c r="BA184" s="59">
        <f t="shared" si="211"/>
        <v>2137.903665</v>
      </c>
      <c r="BB184" s="59">
        <f t="shared" si="211"/>
        <v>648.326675</v>
      </c>
      <c r="BC184" s="59">
        <f t="shared" si="211"/>
        <v>952.2557426</v>
      </c>
      <c r="BD184" s="59">
        <f t="shared" si="211"/>
        <v>1690.538553</v>
      </c>
      <c r="BE184" s="59">
        <f t="shared" si="211"/>
        <v>281.1497685</v>
      </c>
      <c r="BF184" s="59">
        <f t="shared" si="211"/>
        <v>66</v>
      </c>
      <c r="BG184" s="59">
        <f t="shared" si="211"/>
        <v>1353.035774</v>
      </c>
      <c r="BH184" s="59">
        <f t="shared" si="211"/>
        <v>198.2876057</v>
      </c>
      <c r="BI184" s="59">
        <f t="shared" si="211"/>
        <v>1751.978438</v>
      </c>
      <c r="BJ184" s="59">
        <f t="shared" si="211"/>
        <v>464.3463767</v>
      </c>
      <c r="BK184" s="59">
        <f t="shared" si="211"/>
        <v>1850.155643</v>
      </c>
      <c r="BL184" s="59">
        <f t="shared" si="211"/>
        <v>1500</v>
      </c>
      <c r="BM184" s="60" t="str">
        <f t="shared" si="211"/>
        <v>#N/A</v>
      </c>
      <c r="BN184" s="60" t="str">
        <f t="shared" si="211"/>
        <v>#N/A</v>
      </c>
      <c r="BO184" s="60" t="str">
        <f t="shared" si="211"/>
        <v>#N/A</v>
      </c>
      <c r="BP184" s="60" t="str">
        <f t="shared" si="211"/>
        <v>#N/A</v>
      </c>
      <c r="BQ184" s="60" t="str">
        <f t="shared" si="211"/>
        <v>#N/A</v>
      </c>
      <c r="BR184" s="60" t="str">
        <f t="shared" si="211"/>
        <v>#N/A</v>
      </c>
      <c r="BS184" s="60" t="str">
        <f t="shared" si="211"/>
        <v>#N/A</v>
      </c>
      <c r="BT184" s="60" t="str">
        <f t="shared" si="211"/>
        <v>#N/A</v>
      </c>
      <c r="BU184" s="60" t="str">
        <f t="shared" si="211"/>
        <v>#N/A</v>
      </c>
      <c r="BV184" s="60" t="str">
        <f t="shared" si="211"/>
        <v>#N/A</v>
      </c>
      <c r="BW184" s="60" t="str">
        <f t="shared" si="211"/>
        <v>#N/A</v>
      </c>
      <c r="BX184" s="60" t="str">
        <f t="shared" si="211"/>
        <v>#N/A</v>
      </c>
      <c r="BY184" s="60" t="str">
        <f t="shared" si="211"/>
        <v>#N/A</v>
      </c>
      <c r="BZ184" s="60" t="str">
        <f t="shared" si="211"/>
        <v>#N/A</v>
      </c>
      <c r="CA184" s="60" t="str">
        <f t="shared" si="211"/>
        <v>#N/A</v>
      </c>
      <c r="CB184" s="60" t="str">
        <f t="shared" si="211"/>
        <v>#N/A</v>
      </c>
      <c r="CC184" s="60" t="str">
        <f t="shared" si="211"/>
        <v>#N/A</v>
      </c>
      <c r="CD184" s="60" t="str">
        <f t="shared" si="211"/>
        <v>#N/A</v>
      </c>
      <c r="CE184" s="60" t="str">
        <f t="shared" si="211"/>
        <v>#N/A</v>
      </c>
      <c r="CF184" s="60" t="str">
        <f t="shared" si="211"/>
        <v>#N/A</v>
      </c>
      <c r="CG184" s="60" t="str">
        <f t="shared" si="211"/>
        <v>#N/A</v>
      </c>
      <c r="CH184" s="60" t="str">
        <f t="shared" si="211"/>
        <v>#N/A</v>
      </c>
      <c r="CI184" s="60" t="str">
        <f t="shared" si="211"/>
        <v>#N/A</v>
      </c>
      <c r="CJ184" s="60" t="str">
        <f t="shared" si="211"/>
        <v>#N/A</v>
      </c>
      <c r="CK184" s="60" t="str">
        <f t="shared" si="211"/>
        <v>#N/A</v>
      </c>
      <c r="CL184" s="60" t="str">
        <f t="shared" si="211"/>
        <v>#N/A</v>
      </c>
      <c r="CM184" s="60" t="str">
        <f t="shared" si="211"/>
        <v>#N/A</v>
      </c>
      <c r="CN184" s="60" t="str">
        <f t="shared" si="211"/>
        <v>#N/A</v>
      </c>
      <c r="CO184" s="60" t="str">
        <f t="shared" si="211"/>
        <v>#N/A</v>
      </c>
      <c r="CP184" s="60" t="str">
        <f t="shared" si="211"/>
        <v>#N/A</v>
      </c>
      <c r="CQ184" s="60" t="str">
        <f t="shared" si="211"/>
        <v>#N/A</v>
      </c>
      <c r="CR184" s="60" t="str">
        <f t="shared" si="211"/>
        <v>#N/A</v>
      </c>
      <c r="CS184" s="60" t="str">
        <f t="shared" si="211"/>
        <v>#N/A</v>
      </c>
      <c r="CT184" s="60" t="str">
        <f t="shared" si="211"/>
        <v>#N/A</v>
      </c>
      <c r="CU184" s="60" t="str">
        <f t="shared" si="211"/>
        <v>#N/A</v>
      </c>
      <c r="CV184" s="60" t="str">
        <f t="shared" si="211"/>
        <v>#N/A</v>
      </c>
      <c r="CW184" s="60" t="str">
        <f t="shared" si="211"/>
        <v>#N/A</v>
      </c>
      <c r="CX184" s="60" t="str">
        <f t="shared" si="211"/>
        <v>#N/A</v>
      </c>
      <c r="CY184" s="60" t="str">
        <f t="shared" si="211"/>
        <v>#N/A</v>
      </c>
      <c r="CZ184" s="60" t="str">
        <f t="shared" si="211"/>
        <v>#N/A</v>
      </c>
      <c r="DA184" s="60" t="str">
        <f t="shared" si="211"/>
        <v>#N/A</v>
      </c>
      <c r="DB184" s="60" t="str">
        <f t="shared" si="211"/>
        <v>#N/A</v>
      </c>
      <c r="DC184" s="60" t="str">
        <f t="shared" si="211"/>
        <v>#N/A</v>
      </c>
      <c r="DD184" s="60" t="str">
        <f t="shared" si="211"/>
        <v>#N/A</v>
      </c>
      <c r="DE184" s="60" t="str">
        <f t="shared" si="211"/>
        <v>#N/A</v>
      </c>
      <c r="DF184" s="60" t="str">
        <f t="shared" si="211"/>
        <v>#N/A</v>
      </c>
      <c r="DG184" s="60" t="str">
        <f t="shared" si="211"/>
        <v>#N/A</v>
      </c>
      <c r="DH184" s="60" t="str">
        <f t="shared" si="211"/>
        <v>#N/A</v>
      </c>
      <c r="DI184" s="60" t="str">
        <f t="shared" si="211"/>
        <v>#N/A</v>
      </c>
      <c r="DJ184" s="60" t="str">
        <f t="shared" si="211"/>
        <v>#N/A</v>
      </c>
      <c r="DK184" s="60" t="str">
        <f t="shared" si="211"/>
        <v>#N/A</v>
      </c>
      <c r="DL184" s="60" t="str">
        <f t="shared" si="211"/>
        <v>#N/A</v>
      </c>
      <c r="DM184" s="60" t="str">
        <f t="shared" si="211"/>
        <v>#N/A</v>
      </c>
      <c r="DN184" s="60" t="str">
        <f t="shared" si="211"/>
        <v>#N/A</v>
      </c>
      <c r="DO184" s="60" t="str">
        <f t="shared" si="211"/>
        <v>#N/A</v>
      </c>
      <c r="DP184" s="60" t="str">
        <f t="shared" si="211"/>
        <v>#N/A</v>
      </c>
      <c r="DQ184" s="60" t="str">
        <f t="shared" si="211"/>
        <v>#N/A</v>
      </c>
      <c r="DR184" s="60" t="str">
        <f t="shared" si="211"/>
        <v>#N/A</v>
      </c>
      <c r="DS184" s="60" t="str">
        <f t="shared" si="211"/>
        <v>#N/A</v>
      </c>
      <c r="DT184" s="60" t="str">
        <f t="shared" si="211"/>
        <v>#N/A</v>
      </c>
      <c r="DU184" s="60" t="str">
        <f t="shared" si="211"/>
        <v>#N/A</v>
      </c>
      <c r="DV184" s="60" t="str">
        <f t="shared" si="211"/>
        <v>#N/A</v>
      </c>
      <c r="DW184" s="60" t="str">
        <f t="shared" si="211"/>
        <v>#N/A</v>
      </c>
      <c r="DX184" s="60" t="str">
        <f t="shared" si="211"/>
        <v>#N/A</v>
      </c>
      <c r="DY184" s="60" t="str">
        <f t="shared" si="211"/>
        <v>#N/A</v>
      </c>
      <c r="DZ184" s="60" t="str">
        <f t="shared" si="211"/>
        <v>#N/A</v>
      </c>
      <c r="EA184" s="60" t="str">
        <f t="shared" si="211"/>
        <v>#N/A</v>
      </c>
      <c r="EB184" s="60" t="str">
        <f t="shared" si="211"/>
        <v>#N/A</v>
      </c>
      <c r="EC184" s="60" t="str">
        <f t="shared" si="211"/>
        <v>#N/A</v>
      </c>
      <c r="ED184" s="60" t="str">
        <f t="shared" si="211"/>
        <v>#N/A</v>
      </c>
      <c r="EE184" s="61">
        <f t="shared" si="211"/>
        <v>1529.153541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66</v>
      </c>
      <c r="C3" s="69"/>
      <c r="D3" s="69"/>
      <c r="E3" s="70"/>
      <c r="F3" s="71"/>
      <c r="G3" s="72" t="s">
        <v>67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68</v>
      </c>
      <c r="C4" s="75" t="s">
        <v>69</v>
      </c>
      <c r="D4" s="76" t="s">
        <v>70</v>
      </c>
      <c r="E4" s="77" t="s">
        <v>71</v>
      </c>
      <c r="F4" s="78"/>
      <c r="G4" s="79" t="s">
        <v>72</v>
      </c>
      <c r="H4" s="80" t="s">
        <v>73</v>
      </c>
      <c r="I4" s="80" t="s">
        <v>74</v>
      </c>
      <c r="J4" s="80" t="s">
        <v>63</v>
      </c>
      <c r="K4" s="81" t="s">
        <v>75</v>
      </c>
      <c r="L4" s="80" t="s">
        <v>65</v>
      </c>
      <c r="M4" s="81" t="s">
        <v>76</v>
      </c>
      <c r="N4" s="81" t="s">
        <v>77</v>
      </c>
      <c r="O4" s="81" t="s">
        <v>78</v>
      </c>
      <c r="P4" s="81" t="s">
        <v>79</v>
      </c>
      <c r="Q4" s="82" t="s">
        <v>80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61</v>
      </c>
      <c r="D5" s="85" t="s">
        <v>81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2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43</v>
      </c>
      <c r="D6" s="85" t="s">
        <v>82</v>
      </c>
      <c r="E6" s="86">
        <v>1881.730220960355</v>
      </c>
      <c r="F6" s="87"/>
      <c r="G6" s="88">
        <f>if(isblank(C6),"",(countif(Pelitulokset!E:E,C6)))</f>
        <v>14</v>
      </c>
      <c r="H6" s="89">
        <f>if(isblank(C6),"",countif(Pelitulokset!B:C,C6))</f>
        <v>32</v>
      </c>
      <c r="I6" s="90" t="str">
        <f t="array" ref="I6">iferror(index('Säännöt ja ohjeet'!$H$19:$H$46,match(J6,'Säännöt ja ohjeet'!$J$19:$J$46,-1)+1,0) &amp; if(J6&gt;1600," (" &amp; round(J6,0) &amp; ")",""),"")</f>
        <v>3 kyu (1776)</v>
      </c>
      <c r="J6" s="90">
        <f t="array" ref="J6">iferror(index(Pelitulokset!$AI$183:$JL$183,1,match($C6,Pelitulokset!$AI$3:$JL$3,0)),"")</f>
        <v>1775.775444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13.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45</v>
      </c>
      <c r="D7" s="85" t="s">
        <v>83</v>
      </c>
      <c r="E7" s="86">
        <v>2384.2023544715453</v>
      </c>
      <c r="F7" s="87"/>
      <c r="G7" s="88">
        <f>if(isblank(C7),"",(countif(Pelitulokset!E:E,C7)))</f>
        <v>35</v>
      </c>
      <c r="H7" s="89">
        <f>if(isblank(C7),"",countif(Pelitulokset!B:C,C7))</f>
        <v>46</v>
      </c>
      <c r="I7" s="90" t="str">
        <f t="array" ref="I7">iferror(index('Säännöt ja ohjeet'!$H$19:$H$46,match(J7,'Säännöt ja ohjeet'!$J$19:$J$46,-1)+1,0) &amp; if(J7&gt;1600," (" &amp; round(J7,0) &amp; ")",""),"")</f>
        <v>4 dan (2404)</v>
      </c>
      <c r="J7" s="90">
        <f t="array" ref="J7">iferror(index(Pelitulokset!$AI$183:$JL$183,1,match($C7,Pelitulokset!$AI$3:$JL$3,0)),"")</f>
        <v>2404.267431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8.</v>
      </c>
      <c r="P7" s="89" t="str">
        <f t="shared" si="3"/>
        <v>1.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84</v>
      </c>
      <c r="E8" s="101">
        <v>1518.0</v>
      </c>
      <c r="F8" s="87"/>
      <c r="G8" s="88">
        <f>if(isblank(C8),"",(countif(Pelitulokset!E:E,C8)))</f>
        <v>25</v>
      </c>
      <c r="H8" s="89">
        <f>if(isblank(C8),"",countif(Pelitulokset!B:C,C8))</f>
        <v>36</v>
      </c>
      <c r="I8" s="90" t="str">
        <f t="array" ref="I8">iferror(index('Säännöt ja ohjeet'!$H$19:$H$46,match(J8,'Säännöt ja ohjeet'!$J$19:$J$46,-1)+1,0) &amp; if(J8&gt;1600," (" &amp; round(J8,0) &amp; ")",""),"")</f>
        <v>3 kyu (1758)</v>
      </c>
      <c r="J8" s="90">
        <f t="array" ref="J8">iferror(index(Pelitulokset!$AI$183:$JL$183,1,match($C8,Pelitulokset!$AI$3:$JL$3,0)),"")</f>
        <v>1758.37986</v>
      </c>
      <c r="K8" s="90" t="str">
        <f t="array" ref="K8">iferror(index('Säännöt ja ohjeet'!$H$19:$H$45,match(L8,'Säännöt ja ohjeet'!$J$19:$J$45,-1)+1,0) &amp; " (" &amp; round(L8,0) &amp; ")","")</f>
        <v>3 kyu (1813)</v>
      </c>
      <c r="L8" s="90">
        <f t="array" ref="L8">iferror(index(Pelitulokset!$AI$184:$JL$184,1,match($C8,Pelitulokset!$AI$3:$JL$3,0)),"")</f>
        <v>1813.36737</v>
      </c>
      <c r="M8" s="91">
        <f t="shared" si="1"/>
        <v>295</v>
      </c>
      <c r="N8" s="89"/>
      <c r="O8" s="89" t="str">
        <f t="shared" si="2"/>
        <v>1.</v>
      </c>
      <c r="P8" s="89" t="str">
        <f t="shared" si="3"/>
        <v>3.</v>
      </c>
      <c r="Q8" s="89" t="str">
        <f t="shared" si="4"/>
        <v>14.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46</v>
      </c>
      <c r="D9" s="96" t="s">
        <v>84</v>
      </c>
      <c r="E9" s="102">
        <v>1486.0</v>
      </c>
      <c r="F9" s="87"/>
      <c r="G9" s="88">
        <f>if(isblank(C9),"",(countif(Pelitulokset!E:E,C9)))</f>
        <v>26</v>
      </c>
      <c r="H9" s="89">
        <f>if(isblank(C9),"",countif(Pelitulokset!B:C,C9))</f>
        <v>52</v>
      </c>
      <c r="I9" s="90" t="str">
        <f t="array" ref="I9">iferror(index('Säännöt ja ohjeet'!$H$19:$H$46,match(J9,'Säännöt ja ohjeet'!$J$19:$J$46,-1)+1,0) &amp; if(J9&gt;1600," (" &amp; round(J9,0) &amp; ")",""),"")</f>
        <v>3 kyu (1777)</v>
      </c>
      <c r="J9" s="90">
        <f t="array" ref="J9">iferror(index(Pelitulokset!$AI$183:$JL$183,1,match($C9,Pelitulokset!$AI$3:$JL$3,0)),"")</f>
        <v>1777.166764</v>
      </c>
      <c r="K9" s="90" t="str">
        <f t="array" ref="K9">iferror(index('Säännöt ja ohjeet'!$H$19:$H$45,match(L9,'Säännöt ja ohjeet'!$J$19:$J$45,-1)+1,0) &amp; " (" &amp; round(L9,0) &amp; ")","")</f>
        <v>3 kyu (1777)</v>
      </c>
      <c r="L9" s="90">
        <f t="array" ref="L9">iferror(index(Pelitulokset!$AI$184:$JL$184,1,match($C9,Pelitulokset!$AI$3:$JL$3,0)),"")</f>
        <v>1777.166764</v>
      </c>
      <c r="M9" s="91">
        <f t="shared" si="1"/>
        <v>291</v>
      </c>
      <c r="N9" s="89"/>
      <c r="O9" s="89" t="str">
        <f t="shared" si="2"/>
        <v>2.</v>
      </c>
      <c r="P9" s="89" t="str">
        <f t="shared" si="3"/>
        <v>2.</v>
      </c>
      <c r="Q9" s="89" t="str">
        <f t="shared" si="4"/>
        <v>12.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53</v>
      </c>
      <c r="D10" s="96" t="s">
        <v>85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11.</v>
      </c>
      <c r="P10" s="89" t="str">
        <f t="shared" si="3"/>
        <v>11.</v>
      </c>
      <c r="Q10" s="89" t="str">
        <f t="shared" si="4"/>
        <v>19.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86</v>
      </c>
      <c r="D11" s="96" t="s">
        <v>87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84</v>
      </c>
      <c r="E12" s="103">
        <v>1521.4532925324932</v>
      </c>
      <c r="F12" s="87"/>
      <c r="G12" s="88">
        <f>if(isblank(C12),"",(countif(Pelitulokset!E:E,C12)))</f>
        <v>4</v>
      </c>
      <c r="H12" s="89">
        <f>if(isblank(C12),"",countif(Pelitulokset!B:C,C12))</f>
        <v>10</v>
      </c>
      <c r="I12" s="90" t="str">
        <f t="array" ref="I12">iferror(index('Säännöt ja ohjeet'!$H$19:$H$46,match(J12,'Säännöt ja ohjeet'!$J$19:$J$46,-1)+1,0) &amp; if(J12&gt;1600," (" &amp; round(J12,0) &amp; ")",""),"")</f>
        <v>5 kyu</v>
      </c>
      <c r="J12" s="90">
        <f t="array" ref="J12">iferror(index(Pelitulokset!$AI$183:$JL$183,1,match($C12,Pelitulokset!$AI$3:$JL$3,0)),"")</f>
        <v>1596.880447</v>
      </c>
      <c r="K12" s="90" t="str">
        <f t="array" ref="K12">iferror(index('Säännöt ja ohjeet'!$H$19:$H$45,match(L12,'Säännöt ja ohjeet'!$J$19:$J$45,-1)+1,0) &amp; " (" &amp; round(L12,0) &amp; ")","")</f>
        <v>5 kyu (1597)</v>
      </c>
      <c r="L12" s="90">
        <f t="array" ref="L12">iferror(index(Pelitulokset!$AI$184:$JL$184,1,match($C12,Pelitulokset!$AI$3:$JL$3,0)),"")</f>
        <v>1596.880447</v>
      </c>
      <c r="M12" s="91">
        <f t="shared" si="1"/>
        <v>75</v>
      </c>
      <c r="N12" s="89"/>
      <c r="O12" s="89" t="str">
        <f t="shared" si="2"/>
        <v>7.</v>
      </c>
      <c r="P12" s="89" t="str">
        <f t="shared" si="3"/>
        <v>6.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56</v>
      </c>
      <c r="D13" s="96" t="s">
        <v>81</v>
      </c>
      <c r="E13" s="103">
        <v>1207.1885138260218</v>
      </c>
      <c r="F13" s="87"/>
      <c r="G13" s="88">
        <f>if(isblank(C13),"",(countif(Pelitulokset!E:E,C13)))</f>
        <v>2</v>
      </c>
      <c r="H13" s="89">
        <f>if(isblank(C13),"",countif(Pelitulokset!B:C,C13))</f>
        <v>7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1184.058675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9.</v>
      </c>
      <c r="P13" s="89" t="str">
        <f t="shared" si="3"/>
        <v>10.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40</v>
      </c>
      <c r="D14" s="96" t="s">
        <v>87</v>
      </c>
      <c r="E14" s="103">
        <v>2209.4857686828595</v>
      </c>
      <c r="F14" s="87"/>
      <c r="G14" s="88">
        <f>if(isblank(C14),"",(countif(Pelitulokset!E:E,C14)))</f>
        <v>3</v>
      </c>
      <c r="H14" s="89">
        <f>if(isblank(C14),"",countif(Pelitulokset!B:C,C14))</f>
        <v>11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88</v>
      </c>
      <c r="D15" s="96" t="s">
        <v>82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83</v>
      </c>
      <c r="E16" s="102">
        <v>2377.0</v>
      </c>
      <c r="F16" s="87"/>
      <c r="G16" s="88">
        <f>if(isblank(C16),"",(countif(Pelitulokset!E:E,C16)))</f>
        <v>8</v>
      </c>
      <c r="H16" s="89">
        <f>if(isblank(C16),"",countif(Pelitulokset!B:C,C16))</f>
        <v>16</v>
      </c>
      <c r="I16" s="90" t="str">
        <f t="array" ref="I16">iferror(index('Säännöt ja ohjeet'!$H$19:$H$46,match(J16,'Säännöt ja ohjeet'!$J$19:$J$46,-1)+1,0) &amp; if(J16&gt;1600," (" &amp; round(J16,0) &amp; ")",""),"")</f>
        <v>4 dan (2368)</v>
      </c>
      <c r="J16" s="90">
        <f t="array" ref="J16">iferror(index(Pelitulokset!$AI$183:$JL$183,1,match($C16,Pelitulokset!$AI$3:$JL$3,0)),"")</f>
        <v>2368.36339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10.</v>
      </c>
      <c r="P16" s="89" t="str">
        <f t="shared" si="3"/>
        <v>5.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59</v>
      </c>
      <c r="D17" s="96" t="s">
        <v>87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11.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51</v>
      </c>
      <c r="D18" s="96" t="s">
        <v>89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90</v>
      </c>
      <c r="D19" s="96" t="s">
        <v>91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60</v>
      </c>
      <c r="D20" s="96" t="s">
        <v>87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1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92</v>
      </c>
      <c r="D21" s="96" t="s">
        <v>85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93</v>
      </c>
      <c r="D22" s="96" t="s">
        <v>94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55</v>
      </c>
      <c r="D23" s="96" t="s">
        <v>95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(2112)</v>
      </c>
      <c r="J23" s="90">
        <f t="array" ref="J23">iferror(index(Pelitulokset!$AI$183:$JL$183,1,match($C23,Pelitulokset!$AI$3:$JL$3,0)),"")</f>
        <v>2111.627442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52</v>
      </c>
      <c r="D24" s="96" t="s">
        <v>96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50</v>
      </c>
      <c r="D25" s="96" t="s">
        <v>97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99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41</v>
      </c>
      <c r="D27" s="96" t="s">
        <v>100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11.</v>
      </c>
      <c r="Q27" s="89" t="str">
        <f t="shared" si="4"/>
        <v>28.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48</v>
      </c>
      <c r="D28" s="96" t="s">
        <v>101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47</v>
      </c>
      <c r="D29" s="96" t="s">
        <v>81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8.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44</v>
      </c>
      <c r="D30" s="96" t="s">
        <v>101</v>
      </c>
      <c r="E30" s="102">
        <v>100.0</v>
      </c>
      <c r="F30" s="66"/>
      <c r="G30" s="88">
        <f>if(isblank(C30),"",(countif(Pelitulokset!E:E,C30)))</f>
        <v>1</v>
      </c>
      <c r="H30" s="89">
        <f>if(isblank(C30),"",countif(Pelitulokset!B:C,C30))</f>
        <v>9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130.8591608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11.</v>
      </c>
      <c r="Q30" s="89" t="str">
        <f t="shared" si="4"/>
        <v>29.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49</v>
      </c>
      <c r="D31" s="96" t="s">
        <v>99</v>
      </c>
      <c r="E31" s="102">
        <v>1700.0</v>
      </c>
      <c r="F31" s="66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10.</v>
      </c>
      <c r="Q31" s="89" t="str">
        <f t="shared" si="4"/>
        <v>15.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54</v>
      </c>
      <c r="D32" s="96" t="s">
        <v>102</v>
      </c>
      <c r="E32" s="102">
        <v>400.0</v>
      </c>
      <c r="F32" s="66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11.</v>
      </c>
      <c r="Q32" s="89" t="str">
        <f t="shared" si="4"/>
        <v>27.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57</v>
      </c>
      <c r="D33" s="96" t="s">
        <v>103</v>
      </c>
      <c r="E33" s="102">
        <v>1829.0</v>
      </c>
      <c r="F33" s="66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11.</v>
      </c>
      <c r="P33" s="89" t="str">
        <f t="shared" si="3"/>
        <v>11.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58</v>
      </c>
      <c r="D34" s="96" t="s">
        <v>84</v>
      </c>
      <c r="E34" s="102">
        <v>1500.0</v>
      </c>
      <c r="F34" s="66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6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6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104</v>
      </c>
      <c r="C77" s="66"/>
      <c r="D77" s="66"/>
      <c r="E77" s="110">
        <f>AVERAGE(E5:E37)</f>
        <v>1486.898164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105</v>
      </c>
      <c r="C78" s="66"/>
      <c r="D78" s="66"/>
      <c r="E78" s="110">
        <f>average(J5:J30)</f>
        <v>1529.147609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107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108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109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110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111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112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113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114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115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116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117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118</v>
      </c>
      <c r="C17" s="66"/>
      <c r="D17" s="66"/>
      <c r="E17" s="66"/>
      <c r="F17" s="66"/>
      <c r="G17" s="66"/>
      <c r="H17" s="112" t="s">
        <v>119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120</v>
      </c>
      <c r="I18" s="73" t="s">
        <v>121</v>
      </c>
      <c r="J18" s="73" t="s">
        <v>122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123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124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125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83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94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87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126</v>
      </c>
      <c r="C25" s="97"/>
      <c r="D25" s="98"/>
      <c r="E25" s="97"/>
      <c r="F25" s="98"/>
      <c r="G25" s="66"/>
      <c r="H25" s="114" t="s">
        <v>95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89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127</v>
      </c>
      <c r="C27" s="97"/>
      <c r="D27" s="98"/>
      <c r="E27" s="97"/>
      <c r="F27" s="98"/>
      <c r="G27" s="66"/>
      <c r="H27" s="114" t="s">
        <v>82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128</v>
      </c>
      <c r="C28" s="97"/>
      <c r="D28" s="98"/>
      <c r="E28" s="97"/>
      <c r="F28" s="98"/>
      <c r="G28" s="66"/>
      <c r="H28" s="114" t="s">
        <v>103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129</v>
      </c>
      <c r="C29" s="118"/>
      <c r="D29" s="116"/>
      <c r="E29" s="118"/>
      <c r="F29" s="116"/>
      <c r="G29" s="66"/>
      <c r="H29" s="114" t="s">
        <v>99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130</v>
      </c>
      <c r="C30" s="118"/>
      <c r="D30" s="116"/>
      <c r="E30" s="118"/>
      <c r="F30" s="116"/>
      <c r="G30" s="66"/>
      <c r="H30" s="114" t="s">
        <v>131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132</v>
      </c>
      <c r="C31" s="119"/>
      <c r="D31" s="119"/>
      <c r="E31" s="119"/>
      <c r="F31" s="119"/>
      <c r="G31" s="66"/>
      <c r="H31" s="114" t="s">
        <v>84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133</v>
      </c>
      <c r="C32" s="119"/>
      <c r="D32" s="119"/>
      <c r="E32" s="119"/>
      <c r="F32" s="119"/>
      <c r="G32" s="66"/>
      <c r="H32" s="114" t="s">
        <v>134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135</v>
      </c>
      <c r="C33" s="119"/>
      <c r="D33" s="119"/>
      <c r="E33" s="119"/>
      <c r="F33" s="119"/>
      <c r="G33" s="66"/>
      <c r="H33" s="114" t="s">
        <v>85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136</v>
      </c>
      <c r="C34" s="119"/>
      <c r="D34" s="119"/>
      <c r="E34" s="119"/>
      <c r="F34" s="119"/>
      <c r="G34" s="66"/>
      <c r="H34" s="114" t="s">
        <v>81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137</v>
      </c>
      <c r="C35" s="119"/>
      <c r="D35" s="119"/>
      <c r="E35" s="119"/>
      <c r="F35" s="119"/>
      <c r="G35" s="66"/>
      <c r="H35" s="114" t="s">
        <v>138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139</v>
      </c>
      <c r="C36" s="119"/>
      <c r="D36" s="119"/>
      <c r="E36" s="119"/>
      <c r="F36" s="119"/>
      <c r="G36" s="66"/>
      <c r="H36" s="114" t="s">
        <v>91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140</v>
      </c>
      <c r="C37" s="119"/>
      <c r="D37" s="119"/>
      <c r="E37" s="119"/>
      <c r="F37" s="119"/>
      <c r="G37" s="66"/>
      <c r="H37" s="114" t="s">
        <v>141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142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143</v>
      </c>
      <c r="C39" s="119"/>
      <c r="D39" s="119"/>
      <c r="E39" s="119"/>
      <c r="F39" s="119"/>
      <c r="G39" s="66"/>
      <c r="H39" s="114" t="s">
        <v>144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145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146</v>
      </c>
      <c r="C41" s="119"/>
      <c r="D41" s="119"/>
      <c r="E41" s="119"/>
      <c r="F41" s="119"/>
      <c r="G41" s="66"/>
      <c r="H41" s="114" t="s">
        <v>147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148</v>
      </c>
      <c r="C42" s="119"/>
      <c r="D42" s="119"/>
      <c r="E42" s="119"/>
      <c r="F42" s="119"/>
      <c r="G42" s="66"/>
      <c r="H42" s="114" t="s">
        <v>102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149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150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151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152</v>
      </c>
      <c r="G3" s="66"/>
      <c r="H3" s="66"/>
      <c r="I3" s="66"/>
      <c r="J3" s="66"/>
      <c r="K3" s="125" t="s">
        <v>153</v>
      </c>
      <c r="L3" s="123"/>
      <c r="M3" s="126" t="s">
        <v>154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155</v>
      </c>
      <c r="G4" s="66"/>
      <c r="H4" s="66"/>
      <c r="I4" s="66"/>
      <c r="J4" s="66"/>
      <c r="K4" s="128" t="str">
        <f>M4- today() &amp; " päivää"</f>
        <v>−11 päivää</v>
      </c>
      <c r="L4" s="123"/>
      <c r="M4" s="129">
        <v>45900.0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156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157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(2404)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(2368)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158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159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155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160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157</v>
      </c>
      <c r="G34" s="133"/>
      <c r="H34" s="138" t="s">
        <v>161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(1758)</v>
      </c>
      <c r="H35" s="139" t="str">
        <f t="array" ref="H35">iferror("+" &amp; round(index('Osallistujat ja seuranta'!$M$5:$M$30,match("1.",'Osallistujat ja seuranta'!$O$5:$O$30,0),0),0),"")</f>
        <v>+295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3 kyu (1777)</v>
      </c>
      <c r="H36" s="139" t="str">
        <f t="array" ref="H36">iferror("+" &amp; round(index('Osallistujat ja seuranta'!$M$5:$M$30,match("2.",'Osallistujat ja seuranta'!$O$5:$O$30,0),0),0),"")</f>
        <v>+291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158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162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155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163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157</v>
      </c>
      <c r="G52" s="133"/>
      <c r="H52" s="138" t="s">
        <v>72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(2404)</v>
      </c>
      <c r="H53" s="139">
        <f t="array" ref="H53">iferror(round(index('Osallistujat ja seuranta'!$G$5:$G$30,match("1.",'Osallistujat ja seuranta'!$P$5:$P$30,0),0),0),"")</f>
        <v>35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(1777)</v>
      </c>
      <c r="H54" s="139">
        <f t="array" ref="H54">iferror(round(index('Osallistujat ja seuranta'!$G$5:$G$30,match("2.",'Osallistujat ja seuranta'!$P$5:$P$30,0),0),0),"")</f>
        <v>26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Jussa</v>
      </c>
      <c r="G55" s="134" t="str">
        <f t="array" ref="G55">iferror(index('Osallistujat ja seuranta'!$I$5:$I$30,match("3.",'Osallistujat ja seuranta'!$P$5:$P$30,0),0),"")</f>
        <v>3 kyu (1758)</v>
      </c>
      <c r="H55" s="139">
        <f t="array" ref="H55">iferror(round(index('Osallistujat ja seuranta'!$G$5:$G$30,match("3.",'Osallistujat ja seuranta'!$P$5:$P$30,0),0),0),"")</f>
        <v>25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158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164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155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165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166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167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157</v>
      </c>
      <c r="G67" s="133"/>
      <c r="H67" s="144" t="s">
        <v>168</v>
      </c>
      <c r="I67" s="145"/>
      <c r="J67" s="146" t="s">
        <v>169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45</v>
      </c>
      <c r="G68" s="66"/>
      <c r="H68" s="67">
        <v>26.0</v>
      </c>
      <c r="I68" s="66"/>
      <c r="J68" s="67" t="s">
        <v>170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 t="s">
        <v>46</v>
      </c>
      <c r="G69" s="66"/>
      <c r="H69" s="67">
        <v>37.0</v>
      </c>
      <c r="I69" s="66"/>
      <c r="J69" s="67" t="s">
        <v>171</v>
      </c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