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<sst xmlns="http://schemas.openxmlformats.org/spreadsheetml/2006/main" count="532" uniqueCount="171">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</sst>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 t="s">
        <v>58</v>
      </c>
      <c r="C100" s="31" t="s">
        <v>45</v>
      </c>
      <c r="D100" s="31">
        <v>6.0</v>
      </c>
      <c r="E100" s="31" t="s">
        <v>58</v>
      </c>
      <c r="F100" s="43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28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>IFERROR(__xludf.DUMMYFUNCTION("-7*ln(3300-O100)"),-48.76289498220917)</f>
        <v>-48.76289498</v>
      </c>
      <c r="U100" s="35">
        <f>IFERROR(__xludf.DUMMYFUNCTION("-7*ln(3300-R100)"),-49.064291353325096)</f>
        <v>-49.06429135</v>
      </c>
      <c r="V100" s="38">
        <f t="shared" si="13"/>
        <v>0.5747838358</v>
      </c>
      <c r="W100" s="39">
        <f t="shared" si="14"/>
        <v>14.41827906</v>
      </c>
      <c r="X100" s="39">
        <f t="shared" si="15"/>
        <v>0.2275608352</v>
      </c>
      <c r="Y100" s="39">
        <f>if(N100=1,(W100*(S100-V100))*'Säännöt ja ohjeet'!$B$54+X100,"")</f>
        <v>12.48933147</v>
      </c>
      <c r="Z100" s="39">
        <f>IFERROR(__xludf.DUMMYFUNCTION("-(S100-1)"),0.0)</f>
        <v>0</v>
      </c>
      <c r="AA100" s="39">
        <f t="shared" si="16"/>
        <v>0.4252161642</v>
      </c>
      <c r="AB100" s="39">
        <f t="shared" si="17"/>
        <v>29.45532555</v>
      </c>
      <c r="AC100" s="39">
        <f t="shared" si="18"/>
        <v>1.641933304</v>
      </c>
      <c r="AD100" s="39">
        <f>if(N100=1,(AB100*(Z100-AA100))*'Säännöt ja ohjeet'!$B$54+AC100,"")</f>
        <v>-23.40782779</v>
      </c>
      <c r="AE100" s="40">
        <f>IFERROR(__xludf.DUMMYFUNCTION("10*if($E100=B100,1,-1)+min(10,rounddown((P100-O100)/50)-2*$D100*sign(P100-O100))+1"),12.0)</f>
        <v>12</v>
      </c>
      <c r="AF100" s="40">
        <f>IFERROR(__xludf.DUMMYFUNCTION("10*if($E100=C100,1,-1)+min(10,rounddown((O100-P100)/50)-2*$D100*sign(O100-P100))+1"),-10.0)</f>
        <v>-10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1619.840615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2252.379438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1521.739377</v>
      </c>
    </row>
    <row r="101">
      <c r="A101" s="1"/>
      <c r="B101" s="30" t="s">
        <v>54</v>
      </c>
      <c r="C101" s="31" t="s">
        <v>38</v>
      </c>
      <c r="D101" s="31">
        <v>5.0</v>
      </c>
      <c r="E101" s="31" t="s">
        <v>38</v>
      </c>
      <c r="F101" s="43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28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>IFERROR(__xludf.DUMMYFUNCTION("-7*ln(3300-O101)"),-49.43987242406729)</f>
        <v>-49.43987242</v>
      </c>
      <c r="U101" s="35">
        <f>IFERROR(__xludf.DUMMYFUNCTION("-7*ln(3300-R101)"),-49.0473380734711)</f>
        <v>-49.04733807</v>
      </c>
      <c r="V101" s="38">
        <f t="shared" si="13"/>
        <v>0.4031073566</v>
      </c>
      <c r="W101" s="39">
        <f t="shared" si="14"/>
        <v>16.83120295</v>
      </c>
      <c r="X101" s="39">
        <f t="shared" si="15"/>
        <v>0.4425597129</v>
      </c>
      <c r="Y101" s="39">
        <f>if(N101=1,(W101*(S101-V101))*'Säännöt ja ohjeet'!$B$54+X101,"")</f>
        <v>-13.12700374</v>
      </c>
      <c r="Z101" s="39">
        <f>IFERROR(__xludf.DUMMYFUNCTION("-(S101-1)"),1.0)</f>
        <v>1</v>
      </c>
      <c r="AA101" s="39">
        <f t="shared" si="16"/>
        <v>0.5968926434</v>
      </c>
      <c r="AB101" s="39">
        <f t="shared" si="17"/>
        <v>26.58929856</v>
      </c>
      <c r="AC101" s="39">
        <f t="shared" si="18"/>
        <v>1.385382208</v>
      </c>
      <c r="AD101" s="39">
        <f>if(N101=1,(AB101*(Z101-AA101))*'Säännöt ja ohjeet'!$B$54+AC101,"")</f>
        <v>22.82206591</v>
      </c>
      <c r="AE101" s="40">
        <f>IFERROR(__xludf.DUMMYFUNCTION("10*if($E101=B101,1,-1)+min(10,rounddown((P101-O101)/50)-2*$D101*sign(P101-O101))+1"),-6.0)</f>
        <v>-6</v>
      </c>
      <c r="AF101" s="40">
        <f>IFERROR(__xludf.DUMMYFUNCTION("10*if($E101=C101,1,-1)+min(10,rounddown((O101-P101)/50)-2*$D101*sign(O101-P101))+1"),8.0)</f>
        <v>8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1768.747703</v>
      </c>
      <c r="AM101" s="28">
        <f t="shared" si="124"/>
        <v>1619.840615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2252.379438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2119.11737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1522.112264</v>
      </c>
    </row>
    <row r="102">
      <c r="A102" s="1"/>
      <c r="B102" s="30" t="s">
        <v>44</v>
      </c>
      <c r="C102" s="31" t="s">
        <v>41</v>
      </c>
      <c r="D102" s="31">
        <v>0.0</v>
      </c>
      <c r="E102" s="31" t="s">
        <v>44</v>
      </c>
      <c r="F102" s="43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28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>IFERROR(__xludf.DUMMYFUNCTION("-7*ln(3300-O102)"),-47.390002450949765)</f>
        <v>-47.39000245</v>
      </c>
      <c r="U102" s="35">
        <f>IFERROR(__xludf.DUMMYFUNCTION("-7*ln(3300-R102)"),-47.73300284240282)</f>
        <v>-47.73300284</v>
      </c>
      <c r="V102" s="38">
        <f t="shared" si="13"/>
        <v>0.5849191693</v>
      </c>
      <c r="W102" s="39">
        <f t="shared" si="14"/>
        <v>10.53489177</v>
      </c>
      <c r="X102" s="39">
        <f t="shared" si="15"/>
        <v>0.03649233453</v>
      </c>
      <c r="Y102" s="39">
        <f>if(N102=1,(W102*(S102-V102))*'Säännöt ja ohjeet'!$B$54+X102,"")</f>
        <v>8.782155589</v>
      </c>
      <c r="Z102" s="39">
        <f>IFERROR(__xludf.DUMMYFUNCTION("-(S102-1)"),0.0)</f>
        <v>0</v>
      </c>
      <c r="AA102" s="39">
        <f t="shared" si="16"/>
        <v>0.4150808307</v>
      </c>
      <c r="AB102" s="39">
        <f t="shared" si="17"/>
        <v>11.39406793</v>
      </c>
      <c r="AC102" s="39">
        <f t="shared" si="18"/>
        <v>0.05941149429</v>
      </c>
      <c r="AD102" s="39">
        <f>if(N102=1,(AB102*(Z102-AA102))*'Säännöt ja ohjeet'!$B$54+AC102,"")</f>
        <v>-9.399506871</v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IFERROR(__xludf.DUMMYFUNCTION("10*if($E102=C102,1,-1)+min(10,rounddown((O102-P102)/50)-2*$D102*sign(O102-P102))+1"),-9.0)</f>
        <v>-9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2437.469957</v>
      </c>
      <c r="AL102" s="28">
        <f t="shared" si="125"/>
        <v>1768.747703</v>
      </c>
      <c r="AM102" s="28">
        <f t="shared" si="125"/>
        <v>1619.840615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2375.530639</v>
      </c>
      <c r="AU102" s="28">
        <f t="shared" si="125"/>
        <v>2252.379438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2119.11737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1522.088519</v>
      </c>
    </row>
    <row r="103">
      <c r="A103" s="1"/>
      <c r="B103" s="30" t="s">
        <v>42</v>
      </c>
      <c r="C103" s="31" t="s">
        <v>45</v>
      </c>
      <c r="D103" s="31">
        <v>0.0</v>
      </c>
      <c r="E103" s="31" t="s">
        <v>45</v>
      </c>
      <c r="F103" s="43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28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>IFERROR(__xludf.DUMMYFUNCTION("-7*ln(3300-O103)"),-51.374984323159296)</f>
        <v>-51.37498432</v>
      </c>
      <c r="U103" s="35">
        <f>IFERROR(__xludf.DUMMYFUNCTION("-7*ln(3300-R103)"),-51.98650758139252)</f>
        <v>-51.98650758</v>
      </c>
      <c r="V103" s="38">
        <f t="shared" si="13"/>
        <v>0.6482881995</v>
      </c>
      <c r="W103" s="39">
        <f t="shared" si="14"/>
        <v>26.19440329</v>
      </c>
      <c r="X103" s="39">
        <f t="shared" si="15"/>
        <v>1.349256561</v>
      </c>
      <c r="Y103" s="39">
        <f>if(N103=1,(W103*(S103-V103))*'Säännöt ja ohjeet'!$B$54+X103,"")</f>
        <v>-32.61378853</v>
      </c>
      <c r="Z103" s="39">
        <f>IFERROR(__xludf.DUMMYFUNCTION("-(S103-1)"),1.0)</f>
        <v>1</v>
      </c>
      <c r="AA103" s="39">
        <f t="shared" si="16"/>
        <v>0.3517118005</v>
      </c>
      <c r="AB103" s="39">
        <f t="shared" si="17"/>
        <v>30.12400969</v>
      </c>
      <c r="AC103" s="39">
        <f t="shared" si="18"/>
        <v>1.700439072</v>
      </c>
      <c r="AD103" s="39">
        <f>if(N103=1,(AB103*(Z103-AA103))*'Säännöt ja ohjeet'!$B$54+AC103,"")</f>
        <v>40.75851908</v>
      </c>
      <c r="AE103" s="40">
        <f>IFERROR(__xludf.DUMMYFUNCTION("10*if($E103=B103,1,-1)+min(10,rounddown((P103-O103)/50)-2*$D103*sign(P103-O103))+1"),-11.0)</f>
        <v>-11</v>
      </c>
      <c r="AF103" s="40">
        <f>IFERROR(__xludf.DUMMYFUNCTION("10*if($E103=C103,1,-1)+min(10,rounddown((O103-P103)/50)-2*$D103*sign(O103-P103))+1"),13.0)</f>
        <v>13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1727.777662</v>
      </c>
      <c r="AK103" s="28">
        <f t="shared" si="126"/>
        <v>2437.469957</v>
      </c>
      <c r="AL103" s="28">
        <f t="shared" si="126"/>
        <v>1768.747703</v>
      </c>
      <c r="AM103" s="28">
        <f t="shared" si="126"/>
        <v>1660.599134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2375.530639</v>
      </c>
      <c r="AU103" s="28">
        <f t="shared" si="126"/>
        <v>2252.379438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2119.11737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1522.401778</v>
      </c>
    </row>
    <row r="104">
      <c r="A104" s="1"/>
      <c r="B104" s="30" t="s">
        <v>44</v>
      </c>
      <c r="C104" s="31" t="s">
        <v>42</v>
      </c>
      <c r="D104" s="31">
        <v>4.0</v>
      </c>
      <c r="E104" s="31" t="s">
        <v>44</v>
      </c>
      <c r="F104" s="43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28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>IFERROR(__xludf.DUMMYFUNCTION("-7*ln(3300-O104)"),-47.319089869231604)</f>
        <v>-47.31908987</v>
      </c>
      <c r="U104" s="35">
        <f>IFERROR(__xludf.DUMMYFUNCTION("-7*ln(3300-R104)"),-49.75898248683467)</f>
        <v>-49.75898249</v>
      </c>
      <c r="V104" s="38">
        <f t="shared" si="13"/>
        <v>0.9198191685</v>
      </c>
      <c r="W104" s="39">
        <f t="shared" si="14"/>
        <v>10.36551243</v>
      </c>
      <c r="X104" s="39">
        <f t="shared" si="15"/>
        <v>0.0329939537</v>
      </c>
      <c r="Y104" s="39">
        <f>if(N104=1,(W104*(S104-V104))*'Säännöt ja ohjeet'!$B$54+X104,"")</f>
        <v>1.695224765</v>
      </c>
      <c r="Z104" s="39">
        <f>IFERROR(__xludf.DUMMYFUNCTION("-(S104-1)"),0.0)</f>
        <v>0</v>
      </c>
      <c r="AA104" s="39">
        <f t="shared" si="16"/>
        <v>0.08018083147</v>
      </c>
      <c r="AB104" s="39">
        <f t="shared" si="17"/>
        <v>27.08783822</v>
      </c>
      <c r="AC104" s="39">
        <f t="shared" si="18"/>
        <v>1.430712322</v>
      </c>
      <c r="AD104" s="39">
        <f>if(N104=1,(AB104*(Z104-AA104))*'Säännöt ja ohjeet'!$B$54+AC104,"")</f>
        <v>-2.91313846</v>
      </c>
      <c r="AE104" s="40">
        <f>IFERROR(__xludf.DUMMYFUNCTION("10*if($E104=B104,1,-1)+min(10,rounddown((P104-O104)/50)-2*$D104*sign(P104-O104))+1"),5.0)</f>
        <v>5</v>
      </c>
      <c r="AF104" s="40">
        <f>IFERROR(__xludf.DUMMYFUNCTION("10*if($E104=C104,1,-1)+min(10,rounddown((O104-P104)/50)-2*$D104*sign(O104-P104))+1"),-3.0)</f>
        <v>-3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1724.864523</v>
      </c>
      <c r="AK104" s="28">
        <f t="shared" si="127"/>
        <v>2439.165181</v>
      </c>
      <c r="AL104" s="28">
        <f t="shared" si="127"/>
        <v>1768.747703</v>
      </c>
      <c r="AM104" s="28">
        <f t="shared" si="127"/>
        <v>1660.599134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2375.530639</v>
      </c>
      <c r="AU104" s="28">
        <f t="shared" si="127"/>
        <v>2252.379438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2119.11737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1522.354935</v>
      </c>
    </row>
    <row r="105">
      <c r="A105" s="1"/>
      <c r="B105" s="30" t="s">
        <v>44</v>
      </c>
      <c r="C105" s="31" t="s">
        <v>42</v>
      </c>
      <c r="D105" s="31">
        <v>5.0</v>
      </c>
      <c r="E105" s="31" t="s">
        <v>44</v>
      </c>
      <c r="F105" s="43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28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>IFERROR(__xludf.DUMMYFUNCTION("-7*ln(3300-O105)"),-47.30531846487919)</f>
        <v>-47.30531846</v>
      </c>
      <c r="U105" s="35">
        <f>IFERROR(__xludf.DUMMYFUNCTION("-7*ln(3300-R105)"),-49.17961111921983)</f>
        <v>-49.17961112</v>
      </c>
      <c r="V105" s="38">
        <f t="shared" si="13"/>
        <v>0.8669541925</v>
      </c>
      <c r="W105" s="39">
        <f t="shared" si="14"/>
        <v>10.3329357</v>
      </c>
      <c r="X105" s="39">
        <f t="shared" si="15"/>
        <v>0.03235518836</v>
      </c>
      <c r="Y105" s="39">
        <f>if(N105=1,(W105*(S105-V105))*'Säännöt ja ohjeet'!$B$54+X105,"")</f>
        <v>2.781862736</v>
      </c>
      <c r="Z105" s="39">
        <f>IFERROR(__xludf.DUMMYFUNCTION("-(S105-1)"),0.0)</f>
        <v>0</v>
      </c>
      <c r="AA105" s="39">
        <f t="shared" si="16"/>
        <v>0.1330458075</v>
      </c>
      <c r="AB105" s="39">
        <f t="shared" si="17"/>
        <v>27.16818765</v>
      </c>
      <c r="AC105" s="39">
        <f t="shared" si="18"/>
        <v>1.437989575</v>
      </c>
      <c r="AD105" s="39">
        <f>if(N105=1,(AB105*(Z105-AA105))*'Säännöt ja ohjeet'!$B$54+AC105,"")</f>
        <v>-5.791237354</v>
      </c>
      <c r="AE105" s="40">
        <f>IFERROR(__xludf.DUMMYFUNCTION("10*if($E105=B105,1,-1)+min(10,rounddown((P105-O105)/50)-2*$D105*sign(P105-O105))+1"),7.0)</f>
        <v>7</v>
      </c>
      <c r="AF105" s="40">
        <f>IFERROR(__xludf.DUMMYFUNCTION("10*if($E105=C105,1,-1)+min(10,rounddown((O105-P105)/50)-2*$D105*sign(O105-P105))+1"),-5.0)</f>
        <v>-5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1719.073286</v>
      </c>
      <c r="AK105" s="28">
        <f t="shared" si="128"/>
        <v>2441.947044</v>
      </c>
      <c r="AL105" s="28">
        <f t="shared" si="128"/>
        <v>1768.747703</v>
      </c>
      <c r="AM105" s="28">
        <f t="shared" si="128"/>
        <v>1660.599134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2375.530639</v>
      </c>
      <c r="AU105" s="28">
        <f t="shared" si="128"/>
        <v>2252.379438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2119.11737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1522.23919</v>
      </c>
    </row>
    <row r="106">
      <c r="A106" s="1"/>
      <c r="B106" s="30" t="s">
        <v>44</v>
      </c>
      <c r="C106" s="31" t="s">
        <v>43</v>
      </c>
      <c r="D106" s="31">
        <v>9.0</v>
      </c>
      <c r="E106" s="31" t="s">
        <v>44</v>
      </c>
      <c r="F106" s="43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28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>IFERROR(__xludf.DUMMYFUNCTION("-7*ln(3300-O106)"),-47.28266072486595)</f>
        <v>-47.28266072</v>
      </c>
      <c r="U106" s="35">
        <f>IFERROR(__xludf.DUMMYFUNCTION("-7*ln(3300-R106)"),-54.24500167018026)</f>
        <v>-54.24500167</v>
      </c>
      <c r="V106" s="38">
        <f t="shared" si="13"/>
        <v>0.9990540183</v>
      </c>
      <c r="W106" s="39">
        <f t="shared" si="14"/>
        <v>10.27956066</v>
      </c>
      <c r="X106" s="39">
        <f t="shared" si="15"/>
        <v>0.03133162263</v>
      </c>
      <c r="Y106" s="39">
        <f>if(N106=1,(W106*(S106-V106))*'Säännöt ja ohjeet'!$B$54+X106,"")</f>
        <v>0.05078017438</v>
      </c>
      <c r="Z106" s="39">
        <f>IFERROR(__xludf.DUMMYFUNCTION("-(S106-1)"),0.0)</f>
        <v>0</v>
      </c>
      <c r="AA106" s="39">
        <f t="shared" si="16"/>
        <v>0.0009459816612</v>
      </c>
      <c r="AB106" s="39">
        <f t="shared" si="17"/>
        <v>83.18178938</v>
      </c>
      <c r="AC106" s="39">
        <f t="shared" si="18"/>
        <v>5.424788236</v>
      </c>
      <c r="AD106" s="39">
        <f>if(N106=1,(AB106*(Z106-AA106))*'Säännöt ja ohjeet'!$B$54+AC106,"")</f>
        <v>5.267411341</v>
      </c>
      <c r="AE106" s="40">
        <f>IFERROR(__xludf.DUMMYFUNCTION("10*if($E106=B106,1,-1)+min(10,rounddown((P106-O106)/50)-2*$D106*sign(P106-O106))+1"),-17.0)</f>
        <v>-17</v>
      </c>
      <c r="AF106" s="40">
        <f>IFERROR(__xludf.DUMMYFUNCTION("10*if($E106=C106,1,-1)+min(10,rounddown((O106-P106)/50)-2*$D106*sign(O106-P106))+1"),1.0)</f>
        <v>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1719.073286</v>
      </c>
      <c r="AK106" s="28">
        <f t="shared" si="129"/>
        <v>2441.997824</v>
      </c>
      <c r="AL106" s="28">
        <f t="shared" si="129"/>
        <v>1768.747703</v>
      </c>
      <c r="AM106" s="28">
        <f t="shared" si="129"/>
        <v>1660.599134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2375.530639</v>
      </c>
      <c r="AU106" s="28">
        <f t="shared" si="129"/>
        <v>2252.379438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2119.11737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135.3521171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1522.443736</v>
      </c>
    </row>
    <row r="107">
      <c r="A107" s="1"/>
      <c r="B107" s="30" t="s">
        <v>41</v>
      </c>
      <c r="C107" s="31" t="s">
        <v>45</v>
      </c>
      <c r="D107" s="31">
        <v>7.0</v>
      </c>
      <c r="E107" s="31" t="s">
        <v>41</v>
      </c>
      <c r="F107" s="43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28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>IFERROR(__xludf.DUMMYFUNCTION("-7*ln(3300-O107)"),-47.80453936651952)</f>
        <v>-47.80453937</v>
      </c>
      <c r="U107" s="35">
        <f>IFERROR(__xludf.DUMMYFUNCTION("-7*ln(3300-R107)"),-48.27969702124788)</f>
        <v>-48.27969702</v>
      </c>
      <c r="V107" s="38">
        <f t="shared" si="13"/>
        <v>0.6166037753</v>
      </c>
      <c r="W107" s="39">
        <f t="shared" si="14"/>
        <v>11.58190619</v>
      </c>
      <c r="X107" s="39">
        <f t="shared" si="15"/>
        <v>0.06571921861</v>
      </c>
      <c r="Y107" s="39">
        <f>if(N107=1,(W107*(S107-V107))*'Säännöt ja ohjeet'!$B$54+X107,"")</f>
        <v>8.94663743</v>
      </c>
      <c r="Z107" s="39">
        <f>IFERROR(__xludf.DUMMYFUNCTION("-(S107-1)"),0.0)</f>
        <v>0</v>
      </c>
      <c r="AA107" s="39">
        <f t="shared" si="16"/>
        <v>0.3833962247</v>
      </c>
      <c r="AB107" s="39">
        <f t="shared" si="17"/>
        <v>28.96331472</v>
      </c>
      <c r="AC107" s="39">
        <f t="shared" si="18"/>
        <v>1.598569751</v>
      </c>
      <c r="AD107" s="39">
        <f>if(N107=1,(AB107*(Z107-AA107))*'Säännöt ja ohjeet'!$B$54+AC107,"")</f>
        <v>-20.61028128</v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IFERROR(__xludf.DUMMYFUNCTION("10*if($E107=C107,1,-1)+min(10,rounddown((O107-P107)/50)-2*$D107*sign(O107-P107))+1"),-9.0)</f>
        <v>-9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1719.073286</v>
      </c>
      <c r="AK107" s="28">
        <f t="shared" si="130"/>
        <v>2441.997824</v>
      </c>
      <c r="AL107" s="28">
        <f t="shared" si="130"/>
        <v>1768.747703</v>
      </c>
      <c r="AM107" s="28">
        <f t="shared" si="130"/>
        <v>1639.988852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2384.477276</v>
      </c>
      <c r="AU107" s="28">
        <f t="shared" si="130"/>
        <v>2252.379438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2119.11737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135.3521171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1521.995134</v>
      </c>
    </row>
    <row r="108">
      <c r="A108" s="1"/>
      <c r="B108" s="30" t="s">
        <v>45</v>
      </c>
      <c r="C108" s="31" t="s">
        <v>55</v>
      </c>
      <c r="D108" s="31">
        <v>2.0</v>
      </c>
      <c r="E108" s="31" t="s">
        <v>45</v>
      </c>
      <c r="F108" s="43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28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>IFERROR(__xludf.DUMMYFUNCTION("-7*ln(3300-O108)"),-51.902057177540954)</f>
        <v>-51.90205718</v>
      </c>
      <c r="U108" s="35">
        <f>IFERROR(__xludf.DUMMYFUNCTION("-7*ln(3300-R108)"),-53.18458661920186)</f>
        <v>-53.18458662</v>
      </c>
      <c r="V108" s="38">
        <f t="shared" si="13"/>
        <v>0.7828800357</v>
      </c>
      <c r="W108" s="39">
        <f t="shared" si="14"/>
        <v>29.54810368</v>
      </c>
      <c r="X108" s="39">
        <f t="shared" si="15"/>
        <v>1.650080107</v>
      </c>
      <c r="Y108" s="39">
        <f>if(N108=1,(W108*(S108-V108))*'Säännöt ja ohjeet'!$B$54+X108,"")</f>
        <v>14.48104654</v>
      </c>
      <c r="Z108" s="39">
        <f>IFERROR(__xludf.DUMMYFUNCTION("-(S108-1)"),0.0)</f>
        <v>0</v>
      </c>
      <c r="AA108" s="39">
        <f t="shared" si="16"/>
        <v>0.2171199643</v>
      </c>
      <c r="AB108" s="39">
        <f t="shared" si="17"/>
        <v>44.48843416</v>
      </c>
      <c r="AC108" s="39">
        <f t="shared" si="18"/>
        <v>2.859502336</v>
      </c>
      <c r="AD108" s="39">
        <f>if(N108=1,(AB108*(Z108-AA108))*'Säännöt ja ohjeet'!$B$54+AC108,"")</f>
        <v>-16.45915213</v>
      </c>
      <c r="AE108" s="40">
        <f>IFERROR(__xludf.DUMMYFUNCTION("10*if($E108=B108,1,-1)+min(10,rounddown((P108-O108)/50)-2*$D108*sign(P108-O108))+1"),6.0)</f>
        <v>6</v>
      </c>
      <c r="AF108" s="40">
        <f>IFERROR(__xludf.DUMMYFUNCTION("10*if($E108=C108,1,-1)+min(10,rounddown((O108-P108)/50)-2*$D108*sign(O108-P108))+1"),-4.0)</f>
        <v>-4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1719.073286</v>
      </c>
      <c r="AK108" s="28">
        <f t="shared" si="131"/>
        <v>2441.997824</v>
      </c>
      <c r="AL108" s="28">
        <f t="shared" si="131"/>
        <v>1768.747703</v>
      </c>
      <c r="AM108" s="28">
        <f t="shared" si="131"/>
        <v>1654.469899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1139.739963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2384.477276</v>
      </c>
      <c r="AU108" s="28">
        <f t="shared" si="131"/>
        <v>2252.379438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2119.11737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135.3521171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1521.919053</v>
      </c>
    </row>
    <row r="109">
      <c r="A109" s="1"/>
      <c r="B109" s="30" t="s">
        <v>44</v>
      </c>
      <c r="C109" s="31" t="s">
        <v>41</v>
      </c>
      <c r="D109" s="31">
        <v>0.0</v>
      </c>
      <c r="E109" s="31" t="s">
        <v>41</v>
      </c>
      <c r="F109" s="43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28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>IFERROR(__xludf.DUMMYFUNCTION("-7*ln(3300-O109)"),-47.282246447708815)</f>
        <v>-47.28224645</v>
      </c>
      <c r="U109" s="35">
        <f>IFERROR(__xludf.DUMMYFUNCTION("-7*ln(3300-R109)"),-47.736466295921865)</f>
        <v>-47.7364663</v>
      </c>
      <c r="V109" s="38">
        <f t="shared" si="13"/>
        <v>0.611642071</v>
      </c>
      <c r="W109" s="39">
        <f t="shared" si="14"/>
        <v>10.27858732</v>
      </c>
      <c r="X109" s="39">
        <f t="shared" si="15"/>
        <v>0.03131321935</v>
      </c>
      <c r="Y109" s="39">
        <f>if(N109=1,(W109*(S109-V109))*'Säännöt ja ohjeet'!$B$54+X109,"")</f>
        <v>-12.54231965</v>
      </c>
      <c r="Z109" s="39">
        <f>IFERROR(__xludf.DUMMYFUNCTION("-(S109-1)"),1.0)</f>
        <v>1</v>
      </c>
      <c r="AA109" s="39">
        <f t="shared" si="16"/>
        <v>0.388357929</v>
      </c>
      <c r="AB109" s="39">
        <f t="shared" si="17"/>
        <v>11.40309158</v>
      </c>
      <c r="AC109" s="39">
        <f t="shared" si="18"/>
        <v>0.0597030739</v>
      </c>
      <c r="AD109" s="39">
        <f>if(N109=1,(AB109*(Z109-AA109))*'Säännöt ja ohjeet'!$B$54+AC109,"")</f>
        <v>14.00892417</v>
      </c>
      <c r="AE109" s="40">
        <f>IFERROR(__xludf.DUMMYFUNCTION("10*if($E109=B109,1,-1)+min(10,rounddown((P109-O109)/50)-2*$D109*sign(P109-O109))+1"),-10.0)</f>
        <v>-10</v>
      </c>
      <c r="AF109" s="40">
        <f>IFERROR(__xludf.DUMMYFUNCTION("10*if($E109=C109,1,-1)+min(10,rounddown((O109-P109)/50)-2*$D109*sign(O109-P109))+1"),12.0)</f>
        <v>12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1719.073286</v>
      </c>
      <c r="AK109" s="28">
        <f t="shared" si="132"/>
        <v>2429.455505</v>
      </c>
      <c r="AL109" s="28">
        <f t="shared" si="132"/>
        <v>1768.747703</v>
      </c>
      <c r="AM109" s="28">
        <f t="shared" si="132"/>
        <v>1654.469899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1139.739963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2398.4862</v>
      </c>
      <c r="AU109" s="28">
        <f t="shared" si="132"/>
        <v>2252.379438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2119.11737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135.3521171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42</v>
      </c>
      <c r="D110" s="31">
        <v>0.0</v>
      </c>
      <c r="E110" s="31" t="s">
        <v>38</v>
      </c>
      <c r="F110" s="43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28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>IFERROR(__xludf.DUMMYFUNCTION("-7*ln(3300-O110)"),-51.33688821881411)</f>
        <v>-51.33688822</v>
      </c>
      <c r="U110" s="35">
        <f>IFERROR(__xludf.DUMMYFUNCTION("-7*ln(3300-R110)"),-51.56036537471804)</f>
        <v>-51.56036537</v>
      </c>
      <c r="V110" s="38">
        <f t="shared" si="13"/>
        <v>0.5556379255</v>
      </c>
      <c r="W110" s="39">
        <f t="shared" si="14"/>
        <v>25.96730099</v>
      </c>
      <c r="X110" s="39">
        <f t="shared" si="15"/>
        <v>1.328391806</v>
      </c>
      <c r="Y110" s="39">
        <f>if(N110=1,(W110*(S110-V110))*'Säännöt ja ohjeet'!$B$54+X110,"")</f>
        <v>24.40615927</v>
      </c>
      <c r="Z110" s="39">
        <f>IFERROR(__xludf.DUMMYFUNCTION("-(S110-1)"),0.0)</f>
        <v>0</v>
      </c>
      <c r="AA110" s="39">
        <f t="shared" si="16"/>
        <v>0.4443620745</v>
      </c>
      <c r="AB110" s="39">
        <f t="shared" si="17"/>
        <v>27.32818494</v>
      </c>
      <c r="AC110" s="39">
        <f t="shared" si="18"/>
        <v>1.452457135</v>
      </c>
      <c r="AD110" s="39">
        <f>if(N110=1,(AB110*(Z110-AA110))*'Säännöt ja ohjeet'!$B$54+AC110,"")</f>
        <v>-22.83476076</v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IFERROR(__xludf.DUMMYFUNCTION("10*if($E110=C110,1,-1)+min(10,rounddown((O110-P110)/50)-2*$D110*sign(O110-P110))+1"),-9.0)</f>
        <v>-9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1696.238525</v>
      </c>
      <c r="AK110" s="28">
        <f t="shared" si="133"/>
        <v>2429.455505</v>
      </c>
      <c r="AL110" s="28">
        <f t="shared" si="133"/>
        <v>1793.153863</v>
      </c>
      <c r="AM110" s="28">
        <f t="shared" si="133"/>
        <v>1654.469899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1139.739963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2398.4862</v>
      </c>
      <c r="AU110" s="28">
        <f t="shared" si="133"/>
        <v>2252.379438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2119.11737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135.3521171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1522.0359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28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>IFERROR(__xludf.DUMMYFUNCTION("-7*ln(3300-O111)"),-56.711744232182)</f>
        <v>-56.71174423</v>
      </c>
      <c r="U111" s="35">
        <f>IFERROR(__xludf.DUMMYFUNCTION("-7*ln(3300-R111)"),-56.711744232182)</f>
        <v>-56.71174423</v>
      </c>
      <c r="V111" s="38" t="str">
        <f t="shared" si="13"/>
        <v/>
      </c>
      <c r="W111" s="39">
        <f t="shared" si="14"/>
        <v>88.71035368</v>
      </c>
      <c r="X111" s="39">
        <f t="shared" si="15"/>
        <v>5.75</v>
      </c>
      <c r="Y111" s="39" t="str">
        <f>if(N111=1,(W111*(S111-V111))*'Säännöt ja ohjeet'!$B$54+X111,"")</f>
        <v/>
      </c>
      <c r="Z111" s="39">
        <f>IFERROR(__xludf.DUMMYFUNCTION("-(S111-1)"),0.0)</f>
        <v>0</v>
      </c>
      <c r="AA111" s="39">
        <f t="shared" si="16"/>
        <v>1</v>
      </c>
      <c r="AB111" s="39">
        <f t="shared" si="17"/>
        <v>88.71035368</v>
      </c>
      <c r="AC111" s="39">
        <f t="shared" si="18"/>
        <v>5.75</v>
      </c>
      <c r="AD111" s="39" t="str">
        <f>if(N111=1,(AB111*(Z111-AA111))*'Säännöt ja ohjeet'!$B$54+AC111,"")</f>
        <v/>
      </c>
      <c r="AE111" s="40">
        <f>IFERROR(__xludf.DUMMYFUNCTION("10*if($E111=B111,1,-1)+min(10,rounddown((P111-O111)/50)-2*$D111*sign(P111-O111))+1"),11.0)</f>
        <v>11</v>
      </c>
      <c r="AF111" s="40">
        <f>IFERROR(__xludf.DUMMYFUNCTION("10*if($E111=C111,1,-1)+min(10,rounddown((O111-P111)/50)-2*$D111*sign(O111-P111))+1"),11.0)</f>
        <v>11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1696.238525</v>
      </c>
      <c r="AK111" s="28">
        <f t="shared" si="134"/>
        <v>2429.455505</v>
      </c>
      <c r="AL111" s="28">
        <f t="shared" si="134"/>
        <v>1793.153863</v>
      </c>
      <c r="AM111" s="28">
        <f t="shared" si="134"/>
        <v>1654.469899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1139.739963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2398.4862</v>
      </c>
      <c r="AU111" s="28">
        <f t="shared" si="134"/>
        <v>2252.379438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2119.11737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135.3521171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1522.0359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28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>IFERROR(__xludf.DUMMYFUNCTION("-7*ln(3300-O112)"),-56.711744232182)</f>
        <v>-56.71174423</v>
      </c>
      <c r="U112" s="35">
        <f>IFERROR(__xludf.DUMMYFUNCTION("-7*ln(3300-R112)"),-56.711744232182)</f>
        <v>-56.71174423</v>
      </c>
      <c r="V112" s="38" t="str">
        <f t="shared" si="13"/>
        <v/>
      </c>
      <c r="W112" s="39">
        <f t="shared" si="14"/>
        <v>88.71035368</v>
      </c>
      <c r="X112" s="39">
        <f t="shared" si="15"/>
        <v>5.75</v>
      </c>
      <c r="Y112" s="39" t="str">
        <f>if(N112=1,(W112*(S112-V112))*'Säännöt ja ohjeet'!$B$54+X112,"")</f>
        <v/>
      </c>
      <c r="Z112" s="39">
        <f>IFERROR(__xludf.DUMMYFUNCTION("-(S112-1)"),0.0)</f>
        <v>0</v>
      </c>
      <c r="AA112" s="39">
        <f t="shared" si="16"/>
        <v>1</v>
      </c>
      <c r="AB112" s="39">
        <f t="shared" si="17"/>
        <v>88.71035368</v>
      </c>
      <c r="AC112" s="39">
        <f t="shared" si="18"/>
        <v>5.75</v>
      </c>
      <c r="AD112" s="39" t="str">
        <f>if(N112=1,(AB112*(Z112-AA112))*'Säännöt ja ohjeet'!$B$54+AC112,"")</f>
        <v/>
      </c>
      <c r="AE112" s="40">
        <f>IFERROR(__xludf.DUMMYFUNCTION("10*if($E112=B112,1,-1)+min(10,rounddown((P112-O112)/50)-2*$D112*sign(P112-O112))+1"),11.0)</f>
        <v>11</v>
      </c>
      <c r="AF112" s="40">
        <f>IFERROR(__xludf.DUMMYFUNCTION("10*if($E112=C112,1,-1)+min(10,rounddown((O112-P112)/50)-2*$D112*sign(O112-P112))+1"),11.0)</f>
        <v>11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1696.238525</v>
      </c>
      <c r="AK112" s="28">
        <f t="shared" si="135"/>
        <v>2429.455505</v>
      </c>
      <c r="AL112" s="28">
        <f t="shared" si="135"/>
        <v>1793.153863</v>
      </c>
      <c r="AM112" s="28">
        <f t="shared" si="135"/>
        <v>1654.469899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1139.739963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2398.4862</v>
      </c>
      <c r="AU112" s="28">
        <f t="shared" si="135"/>
        <v>2252.379438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2119.11737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135.3521171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1522.0359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28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>IFERROR(__xludf.DUMMYFUNCTION("-7*ln(3300-O113)"),-56.711744232182)</f>
        <v>-56.71174423</v>
      </c>
      <c r="U113" s="35">
        <f>IFERROR(__xludf.DUMMYFUNCTION("-7*ln(3300-R113)"),-56.711744232182)</f>
        <v>-56.71174423</v>
      </c>
      <c r="V113" s="38" t="str">
        <f t="shared" si="13"/>
        <v/>
      </c>
      <c r="W113" s="39">
        <f t="shared" si="14"/>
        <v>88.71035368</v>
      </c>
      <c r="X113" s="39">
        <f t="shared" si="15"/>
        <v>5.75</v>
      </c>
      <c r="Y113" s="39" t="str">
        <f>if(N113=1,(W113*(S113-V113))*'Säännöt ja ohjeet'!$B$54+X113,"")</f>
        <v/>
      </c>
      <c r="Z113" s="39">
        <f>IFERROR(__xludf.DUMMYFUNCTION("-(S113-1)"),0.0)</f>
        <v>0</v>
      </c>
      <c r="AA113" s="39">
        <f t="shared" si="16"/>
        <v>1</v>
      </c>
      <c r="AB113" s="39">
        <f t="shared" si="17"/>
        <v>88.71035368</v>
      </c>
      <c r="AC113" s="39">
        <f t="shared" si="18"/>
        <v>5.75</v>
      </c>
      <c r="AD113" s="39" t="str">
        <f>if(N113=1,(AB113*(Z113-AA113))*'Säännöt ja ohjeet'!$B$54+AC113,"")</f>
        <v/>
      </c>
      <c r="AE113" s="40">
        <f>IFERROR(__xludf.DUMMYFUNCTION("10*if($E113=B113,1,-1)+min(10,rounddown((P113-O113)/50)-2*$D113*sign(P113-O113))+1"),11.0)</f>
        <v>11</v>
      </c>
      <c r="AF113" s="40">
        <f>IFERROR(__xludf.DUMMYFUNCTION("10*if($E113=C113,1,-1)+min(10,rounddown((O113-P113)/50)-2*$D113*sign(O113-P113))+1"),11.0)</f>
        <v>11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1696.238525</v>
      </c>
      <c r="AK113" s="28">
        <f t="shared" si="136"/>
        <v>2429.455505</v>
      </c>
      <c r="AL113" s="28">
        <f t="shared" si="136"/>
        <v>1793.153863</v>
      </c>
      <c r="AM113" s="28">
        <f t="shared" si="136"/>
        <v>1654.469899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1139.739963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2398.4862</v>
      </c>
      <c r="AU113" s="28">
        <f t="shared" si="136"/>
        <v>2252.379438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2119.11737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135.3521171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1522.0359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1696.238525</v>
      </c>
      <c r="AK114" s="28">
        <f t="shared" si="137"/>
        <v>2429.455505</v>
      </c>
      <c r="AL114" s="28">
        <f t="shared" si="137"/>
        <v>1793.153863</v>
      </c>
      <c r="AM114" s="28">
        <f t="shared" si="137"/>
        <v>1654.469899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1139.739963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2398.4862</v>
      </c>
      <c r="AU114" s="28">
        <f t="shared" si="137"/>
        <v>2252.379438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2119.11737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135.3521171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1522.0359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1696.238525</v>
      </c>
      <c r="AK115" s="28">
        <f t="shared" si="138"/>
        <v>2429.455505</v>
      </c>
      <c r="AL115" s="28">
        <f t="shared" si="138"/>
        <v>1793.153863</v>
      </c>
      <c r="AM115" s="28">
        <f t="shared" si="138"/>
        <v>1654.469899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1139.739963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2398.4862</v>
      </c>
      <c r="AU115" s="28">
        <f t="shared" si="138"/>
        <v>2252.379438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2119.11737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135.3521171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1522.0359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1696.238525</v>
      </c>
      <c r="AK116" s="28">
        <f t="shared" si="139"/>
        <v>2429.455505</v>
      </c>
      <c r="AL116" s="28">
        <f t="shared" si="139"/>
        <v>1793.153863</v>
      </c>
      <c r="AM116" s="28">
        <f t="shared" si="139"/>
        <v>1654.469899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1139.739963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2398.4862</v>
      </c>
      <c r="AU116" s="28">
        <f t="shared" si="139"/>
        <v>2252.379438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2119.11737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135.3521171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1522.0359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1696.238525</v>
      </c>
      <c r="AK117" s="28">
        <f t="shared" si="140"/>
        <v>2429.455505</v>
      </c>
      <c r="AL117" s="28">
        <f t="shared" si="140"/>
        <v>1793.153863</v>
      </c>
      <c r="AM117" s="28">
        <f t="shared" si="140"/>
        <v>1654.469899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1139.739963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2398.4862</v>
      </c>
      <c r="AU117" s="28">
        <f t="shared" si="140"/>
        <v>2252.379438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2119.11737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135.3521171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1522.0359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1696.238525</v>
      </c>
      <c r="AK118" s="28">
        <f t="shared" si="141"/>
        <v>2429.455505</v>
      </c>
      <c r="AL118" s="28">
        <f t="shared" si="141"/>
        <v>1793.153863</v>
      </c>
      <c r="AM118" s="28">
        <f t="shared" si="141"/>
        <v>1654.469899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1139.739963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2398.4862</v>
      </c>
      <c r="AU118" s="28">
        <f t="shared" si="141"/>
        <v>2252.379438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2119.11737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135.3521171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1522.0359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1696.238525</v>
      </c>
      <c r="AK119" s="28">
        <f t="shared" si="142"/>
        <v>2429.455505</v>
      </c>
      <c r="AL119" s="28">
        <f t="shared" si="142"/>
        <v>1793.153863</v>
      </c>
      <c r="AM119" s="28">
        <f t="shared" si="142"/>
        <v>1654.469899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1139.739963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2398.4862</v>
      </c>
      <c r="AU119" s="28">
        <f t="shared" si="142"/>
        <v>2252.379438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2119.11737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135.3521171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1522.0359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1696.238525</v>
      </c>
      <c r="AK120" s="28">
        <f t="shared" si="143"/>
        <v>2429.455505</v>
      </c>
      <c r="AL120" s="28">
        <f t="shared" si="143"/>
        <v>1793.153863</v>
      </c>
      <c r="AM120" s="28">
        <f t="shared" si="143"/>
        <v>1654.469899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1139.739963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2398.4862</v>
      </c>
      <c r="AU120" s="28">
        <f t="shared" si="143"/>
        <v>2252.379438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2119.11737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135.3521171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1522.0359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1696.238525</v>
      </c>
      <c r="AK121" s="28">
        <f t="shared" si="144"/>
        <v>2429.455505</v>
      </c>
      <c r="AL121" s="28">
        <f t="shared" si="144"/>
        <v>1793.153863</v>
      </c>
      <c r="AM121" s="28">
        <f t="shared" si="144"/>
        <v>1654.469899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1139.739963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2398.4862</v>
      </c>
      <c r="AU121" s="28">
        <f t="shared" si="144"/>
        <v>2252.379438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2119.11737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135.3521171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1522.0359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1696.238525</v>
      </c>
      <c r="AK122" s="28">
        <f t="shared" si="145"/>
        <v>2429.455505</v>
      </c>
      <c r="AL122" s="28">
        <f t="shared" si="145"/>
        <v>1793.153863</v>
      </c>
      <c r="AM122" s="28">
        <f t="shared" si="145"/>
        <v>1654.469899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1139.739963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2398.4862</v>
      </c>
      <c r="AU122" s="28">
        <f t="shared" si="145"/>
        <v>2252.379438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2119.11737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135.3521171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1522.0359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1696.238525</v>
      </c>
      <c r="AK123" s="28">
        <f t="shared" si="146"/>
        <v>2429.455505</v>
      </c>
      <c r="AL123" s="28">
        <f t="shared" si="146"/>
        <v>1793.153863</v>
      </c>
      <c r="AM123" s="28">
        <f t="shared" si="146"/>
        <v>1654.469899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1139.739963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2398.4862</v>
      </c>
      <c r="AU123" s="28">
        <f t="shared" si="146"/>
        <v>2252.379438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2119.11737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135.3521171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1522.0359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1696.238525</v>
      </c>
      <c r="AK124" s="28">
        <f t="shared" si="147"/>
        <v>2429.455505</v>
      </c>
      <c r="AL124" s="28">
        <f t="shared" si="147"/>
        <v>1793.153863</v>
      </c>
      <c r="AM124" s="28">
        <f t="shared" si="147"/>
        <v>1654.469899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1139.739963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2398.4862</v>
      </c>
      <c r="AU124" s="28">
        <f t="shared" si="147"/>
        <v>2252.379438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2119.11737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135.3521171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1522.0359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1696.238525</v>
      </c>
      <c r="AK125" s="28">
        <f t="shared" si="148"/>
        <v>2429.455505</v>
      </c>
      <c r="AL125" s="28">
        <f t="shared" si="148"/>
        <v>1793.153863</v>
      </c>
      <c r="AM125" s="28">
        <f t="shared" si="148"/>
        <v>1654.469899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1139.739963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2398.4862</v>
      </c>
      <c r="AU125" s="28">
        <f t="shared" si="148"/>
        <v>2252.379438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2119.11737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135.3521171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1522.0359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1696.238525</v>
      </c>
      <c r="AK126" s="28">
        <f t="shared" si="149"/>
        <v>2429.455505</v>
      </c>
      <c r="AL126" s="28">
        <f t="shared" si="149"/>
        <v>1793.153863</v>
      </c>
      <c r="AM126" s="28">
        <f t="shared" si="149"/>
        <v>1654.469899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1139.739963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2398.4862</v>
      </c>
      <c r="AU126" s="28">
        <f t="shared" si="149"/>
        <v>2252.379438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2119.11737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135.3521171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1522.0359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1696.238525</v>
      </c>
      <c r="AK127" s="28">
        <f t="shared" si="150"/>
        <v>2429.455505</v>
      </c>
      <c r="AL127" s="28">
        <f t="shared" si="150"/>
        <v>1793.153863</v>
      </c>
      <c r="AM127" s="28">
        <f t="shared" si="150"/>
        <v>1654.469899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1139.739963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2398.4862</v>
      </c>
      <c r="AU127" s="28">
        <f t="shared" si="150"/>
        <v>2252.379438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2119.11737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135.3521171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1522.0359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1696.238525</v>
      </c>
      <c r="AK128" s="28">
        <f t="shared" si="151"/>
        <v>2429.455505</v>
      </c>
      <c r="AL128" s="28">
        <f t="shared" si="151"/>
        <v>1793.153863</v>
      </c>
      <c r="AM128" s="28">
        <f t="shared" si="151"/>
        <v>1654.469899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1139.739963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2398.4862</v>
      </c>
      <c r="AU128" s="28">
        <f t="shared" si="151"/>
        <v>2252.379438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2119.11737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135.3521171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1522.0359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1696.238525</v>
      </c>
      <c r="AK129" s="28">
        <f t="shared" si="152"/>
        <v>2429.455505</v>
      </c>
      <c r="AL129" s="28">
        <f t="shared" si="152"/>
        <v>1793.153863</v>
      </c>
      <c r="AM129" s="28">
        <f t="shared" si="152"/>
        <v>1654.469899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1139.739963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2398.4862</v>
      </c>
      <c r="AU129" s="28">
        <f t="shared" si="152"/>
        <v>2252.379438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2119.11737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135.3521171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1522.0359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1696.238525</v>
      </c>
      <c r="AK130" s="28">
        <f t="shared" si="153"/>
        <v>2429.455505</v>
      </c>
      <c r="AL130" s="28">
        <f t="shared" si="153"/>
        <v>1793.153863</v>
      </c>
      <c r="AM130" s="28">
        <f t="shared" si="153"/>
        <v>1654.469899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1139.739963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2398.4862</v>
      </c>
      <c r="AU130" s="28">
        <f t="shared" si="153"/>
        <v>2252.379438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2119.11737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135.3521171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1522.0359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1696.238525</v>
      </c>
      <c r="AK131" s="28">
        <f t="shared" si="154"/>
        <v>2429.455505</v>
      </c>
      <c r="AL131" s="28">
        <f t="shared" si="154"/>
        <v>1793.153863</v>
      </c>
      <c r="AM131" s="28">
        <f t="shared" si="154"/>
        <v>1654.469899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1139.739963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2398.4862</v>
      </c>
      <c r="AU131" s="28">
        <f t="shared" si="154"/>
        <v>2252.379438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2119.11737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135.3521171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1522.0359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1696.238525</v>
      </c>
      <c r="AK132" s="28">
        <f t="shared" si="155"/>
        <v>2429.455505</v>
      </c>
      <c r="AL132" s="28">
        <f t="shared" si="155"/>
        <v>1793.153863</v>
      </c>
      <c r="AM132" s="28">
        <f t="shared" si="155"/>
        <v>1654.469899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1139.739963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2398.4862</v>
      </c>
      <c r="AU132" s="28">
        <f t="shared" si="155"/>
        <v>2252.379438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2119.11737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135.3521171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1522.0359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1696.238525</v>
      </c>
      <c r="AK133" s="28">
        <f t="shared" si="156"/>
        <v>2429.455505</v>
      </c>
      <c r="AL133" s="28">
        <f t="shared" si="156"/>
        <v>1793.153863</v>
      </c>
      <c r="AM133" s="28">
        <f t="shared" si="156"/>
        <v>1654.469899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1139.739963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2398.4862</v>
      </c>
      <c r="AU133" s="28">
        <f t="shared" si="156"/>
        <v>2252.379438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2119.11737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135.3521171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1522.0359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1696.238525</v>
      </c>
      <c r="AK134" s="28">
        <f t="shared" si="157"/>
        <v>2429.455505</v>
      </c>
      <c r="AL134" s="28">
        <f t="shared" si="157"/>
        <v>1793.153863</v>
      </c>
      <c r="AM134" s="28">
        <f t="shared" si="157"/>
        <v>1654.469899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1139.739963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2398.4862</v>
      </c>
      <c r="AU134" s="28">
        <f t="shared" si="157"/>
        <v>2252.379438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2119.11737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135.3521171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1522.0359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1696.238525</v>
      </c>
      <c r="AK135" s="28">
        <f t="shared" si="158"/>
        <v>2429.455505</v>
      </c>
      <c r="AL135" s="28">
        <f t="shared" si="158"/>
        <v>1793.153863</v>
      </c>
      <c r="AM135" s="28">
        <f t="shared" si="158"/>
        <v>1654.469899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1139.739963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2398.4862</v>
      </c>
      <c r="AU135" s="28">
        <f t="shared" si="158"/>
        <v>2252.379438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2119.11737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135.3521171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1522.0359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1696.238525</v>
      </c>
      <c r="AK136" s="28">
        <f t="shared" si="159"/>
        <v>2429.455505</v>
      </c>
      <c r="AL136" s="28">
        <f t="shared" si="159"/>
        <v>1793.153863</v>
      </c>
      <c r="AM136" s="28">
        <f t="shared" si="159"/>
        <v>1654.469899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1139.739963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2398.4862</v>
      </c>
      <c r="AU136" s="28">
        <f t="shared" si="159"/>
        <v>2252.379438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2119.11737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135.3521171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1522.0359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1696.238525</v>
      </c>
      <c r="AK137" s="28">
        <f t="shared" si="160"/>
        <v>2429.455505</v>
      </c>
      <c r="AL137" s="28">
        <f t="shared" si="160"/>
        <v>1793.153863</v>
      </c>
      <c r="AM137" s="28">
        <f t="shared" si="160"/>
        <v>1654.469899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1139.739963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2398.4862</v>
      </c>
      <c r="AU137" s="28">
        <f t="shared" si="160"/>
        <v>2252.379438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2119.11737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135.3521171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1522.0359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1696.238525</v>
      </c>
      <c r="AK138" s="28">
        <f t="shared" si="161"/>
        <v>2429.455505</v>
      </c>
      <c r="AL138" s="28">
        <f t="shared" si="161"/>
        <v>1793.153863</v>
      </c>
      <c r="AM138" s="28">
        <f t="shared" si="161"/>
        <v>1654.469899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1139.739963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2398.4862</v>
      </c>
      <c r="AU138" s="28">
        <f t="shared" si="161"/>
        <v>2252.379438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2119.11737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135.3521171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1522.0359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1696.238525</v>
      </c>
      <c r="AK139" s="28">
        <f t="shared" si="162"/>
        <v>2429.455505</v>
      </c>
      <c r="AL139" s="28">
        <f t="shared" si="162"/>
        <v>1793.153863</v>
      </c>
      <c r="AM139" s="28">
        <f t="shared" si="162"/>
        <v>1654.469899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1139.739963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2398.4862</v>
      </c>
      <c r="AU139" s="28">
        <f t="shared" si="162"/>
        <v>2252.379438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2119.11737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135.3521171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1522.0359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1696.238525</v>
      </c>
      <c r="AK140" s="28">
        <f t="shared" si="163"/>
        <v>2429.455505</v>
      </c>
      <c r="AL140" s="28">
        <f t="shared" si="163"/>
        <v>1793.153863</v>
      </c>
      <c r="AM140" s="28">
        <f t="shared" si="163"/>
        <v>1654.469899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1139.739963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2398.4862</v>
      </c>
      <c r="AU140" s="28">
        <f t="shared" si="163"/>
        <v>2252.379438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2119.11737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135.3521171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1522.0359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1696.238525</v>
      </c>
      <c r="AK141" s="28">
        <f t="shared" si="164"/>
        <v>2429.455505</v>
      </c>
      <c r="AL141" s="28">
        <f t="shared" si="164"/>
        <v>1793.153863</v>
      </c>
      <c r="AM141" s="28">
        <f t="shared" si="164"/>
        <v>1654.469899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1139.739963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2398.4862</v>
      </c>
      <c r="AU141" s="28">
        <f t="shared" si="164"/>
        <v>2252.379438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2119.11737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135.3521171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1522.0359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1696.238525</v>
      </c>
      <c r="AK142" s="28">
        <f t="shared" si="165"/>
        <v>2429.455505</v>
      </c>
      <c r="AL142" s="28">
        <f t="shared" si="165"/>
        <v>1793.153863</v>
      </c>
      <c r="AM142" s="28">
        <f t="shared" si="165"/>
        <v>1654.469899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1139.739963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2398.4862</v>
      </c>
      <c r="AU142" s="28">
        <f t="shared" si="165"/>
        <v>2252.379438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2119.11737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135.3521171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1522.0359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1696.238525</v>
      </c>
      <c r="AK143" s="28">
        <f t="shared" si="166"/>
        <v>2429.455505</v>
      </c>
      <c r="AL143" s="28">
        <f t="shared" si="166"/>
        <v>1793.153863</v>
      </c>
      <c r="AM143" s="28">
        <f t="shared" si="166"/>
        <v>1654.469899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1139.739963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2398.4862</v>
      </c>
      <c r="AU143" s="28">
        <f t="shared" si="166"/>
        <v>2252.379438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2119.11737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135.3521171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1522.0359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1696.238525</v>
      </c>
      <c r="AK144" s="28">
        <f t="shared" si="167"/>
        <v>2429.455505</v>
      </c>
      <c r="AL144" s="28">
        <f t="shared" si="167"/>
        <v>1793.153863</v>
      </c>
      <c r="AM144" s="28">
        <f t="shared" si="167"/>
        <v>1654.469899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1139.739963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2398.4862</v>
      </c>
      <c r="AU144" s="28">
        <f t="shared" si="167"/>
        <v>2252.379438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2119.11737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135.3521171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1522.0359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1696.238525</v>
      </c>
      <c r="AK145" s="28">
        <f t="shared" si="168"/>
        <v>2429.455505</v>
      </c>
      <c r="AL145" s="28">
        <f t="shared" si="168"/>
        <v>1793.153863</v>
      </c>
      <c r="AM145" s="28">
        <f t="shared" si="168"/>
        <v>1654.469899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1139.739963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2398.4862</v>
      </c>
      <c r="AU145" s="28">
        <f t="shared" si="168"/>
        <v>2252.379438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2119.11737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135.3521171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1522.0359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1696.238525</v>
      </c>
      <c r="AK146" s="28">
        <f t="shared" si="169"/>
        <v>2429.455505</v>
      </c>
      <c r="AL146" s="28">
        <f t="shared" si="169"/>
        <v>1793.153863</v>
      </c>
      <c r="AM146" s="28">
        <f t="shared" si="169"/>
        <v>1654.469899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1139.739963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2398.4862</v>
      </c>
      <c r="AU146" s="28">
        <f t="shared" si="169"/>
        <v>2252.379438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2119.11737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135.3521171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1522.0359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1696.238525</v>
      </c>
      <c r="AK147" s="28">
        <f t="shared" si="170"/>
        <v>2429.455505</v>
      </c>
      <c r="AL147" s="28">
        <f t="shared" si="170"/>
        <v>1793.153863</v>
      </c>
      <c r="AM147" s="28">
        <f t="shared" si="170"/>
        <v>1654.469899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1139.739963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2398.4862</v>
      </c>
      <c r="AU147" s="28">
        <f t="shared" si="170"/>
        <v>2252.379438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2119.11737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135.3521171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1522.0359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1696.238525</v>
      </c>
      <c r="AK148" s="28">
        <f t="shared" si="171"/>
        <v>2429.455505</v>
      </c>
      <c r="AL148" s="28">
        <f t="shared" si="171"/>
        <v>1793.153863</v>
      </c>
      <c r="AM148" s="28">
        <f t="shared" si="171"/>
        <v>1654.469899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1139.739963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2398.4862</v>
      </c>
      <c r="AU148" s="28">
        <f t="shared" si="171"/>
        <v>2252.379438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2119.11737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135.3521171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1522.0359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1696.238525</v>
      </c>
      <c r="AK149" s="28">
        <f t="shared" si="172"/>
        <v>2429.455505</v>
      </c>
      <c r="AL149" s="28">
        <f t="shared" si="172"/>
        <v>1793.153863</v>
      </c>
      <c r="AM149" s="28">
        <f t="shared" si="172"/>
        <v>1654.469899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1139.739963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2398.4862</v>
      </c>
      <c r="AU149" s="28">
        <f t="shared" si="172"/>
        <v>2252.379438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2119.11737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135.3521171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1522.0359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1696.238525</v>
      </c>
      <c r="AK150" s="28">
        <f t="shared" si="173"/>
        <v>2429.455505</v>
      </c>
      <c r="AL150" s="28">
        <f t="shared" si="173"/>
        <v>1793.153863</v>
      </c>
      <c r="AM150" s="28">
        <f t="shared" si="173"/>
        <v>1654.469899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1139.739963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2398.4862</v>
      </c>
      <c r="AU150" s="28">
        <f t="shared" si="173"/>
        <v>2252.379438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2119.11737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135.3521171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1522.0359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1696.238525</v>
      </c>
      <c r="AK151" s="28">
        <f t="shared" si="174"/>
        <v>2429.455505</v>
      </c>
      <c r="AL151" s="28">
        <f t="shared" si="174"/>
        <v>1793.153863</v>
      </c>
      <c r="AM151" s="28">
        <f t="shared" si="174"/>
        <v>1654.469899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1139.739963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2398.4862</v>
      </c>
      <c r="AU151" s="28">
        <f t="shared" si="174"/>
        <v>2252.379438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2119.11737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135.3521171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1522.0359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1696.238525</v>
      </c>
      <c r="AK152" s="28">
        <f t="shared" si="175"/>
        <v>2429.455505</v>
      </c>
      <c r="AL152" s="28">
        <f t="shared" si="175"/>
        <v>1793.153863</v>
      </c>
      <c r="AM152" s="28">
        <f t="shared" si="175"/>
        <v>1654.469899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1139.739963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2398.4862</v>
      </c>
      <c r="AU152" s="28">
        <f t="shared" si="175"/>
        <v>2252.379438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2119.11737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135.3521171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1522.0359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1696.238525</v>
      </c>
      <c r="AK153" s="28">
        <f t="shared" si="176"/>
        <v>2429.455505</v>
      </c>
      <c r="AL153" s="28">
        <f t="shared" si="176"/>
        <v>1793.153863</v>
      </c>
      <c r="AM153" s="28">
        <f t="shared" si="176"/>
        <v>1654.469899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1139.739963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2398.4862</v>
      </c>
      <c r="AU153" s="28">
        <f t="shared" si="176"/>
        <v>2252.379438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2119.11737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135.3521171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1522.0359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1696.238525</v>
      </c>
      <c r="AK154" s="28">
        <f t="shared" si="177"/>
        <v>2429.455505</v>
      </c>
      <c r="AL154" s="28">
        <f t="shared" si="177"/>
        <v>1793.153863</v>
      </c>
      <c r="AM154" s="28">
        <f t="shared" si="177"/>
        <v>1654.469899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1139.739963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2398.4862</v>
      </c>
      <c r="AU154" s="28">
        <f t="shared" si="177"/>
        <v>2252.379438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2119.11737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135.3521171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1522.0359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1696.238525</v>
      </c>
      <c r="AK155" s="28">
        <f t="shared" si="178"/>
        <v>2429.455505</v>
      </c>
      <c r="AL155" s="28">
        <f t="shared" si="178"/>
        <v>1793.153863</v>
      </c>
      <c r="AM155" s="28">
        <f t="shared" si="178"/>
        <v>1654.469899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1139.739963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2398.4862</v>
      </c>
      <c r="AU155" s="28">
        <f t="shared" si="178"/>
        <v>2252.379438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2119.11737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135.3521171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1522.0359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1696.238525</v>
      </c>
      <c r="AK156" s="28">
        <f t="shared" si="179"/>
        <v>2429.455505</v>
      </c>
      <c r="AL156" s="28">
        <f t="shared" si="179"/>
        <v>1793.153863</v>
      </c>
      <c r="AM156" s="28">
        <f t="shared" si="179"/>
        <v>1654.469899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1139.739963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2398.4862</v>
      </c>
      <c r="AU156" s="28">
        <f t="shared" si="179"/>
        <v>2252.379438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2119.11737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135.3521171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1522.0359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1696.238525</v>
      </c>
      <c r="AK157" s="28">
        <f t="shared" si="180"/>
        <v>2429.455505</v>
      </c>
      <c r="AL157" s="28">
        <f t="shared" si="180"/>
        <v>1793.153863</v>
      </c>
      <c r="AM157" s="28">
        <f t="shared" si="180"/>
        <v>1654.469899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1139.739963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2398.4862</v>
      </c>
      <c r="AU157" s="28">
        <f t="shared" si="180"/>
        <v>2252.379438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2119.11737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135.3521171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1522.0359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1696.238525</v>
      </c>
      <c r="AK158" s="28">
        <f t="shared" si="181"/>
        <v>2429.455505</v>
      </c>
      <c r="AL158" s="28">
        <f t="shared" si="181"/>
        <v>1793.153863</v>
      </c>
      <c r="AM158" s="28">
        <f t="shared" si="181"/>
        <v>1654.469899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1139.739963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2398.4862</v>
      </c>
      <c r="AU158" s="28">
        <f t="shared" si="181"/>
        <v>2252.379438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2119.11737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135.3521171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1522.0359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1696.238525</v>
      </c>
      <c r="AK159" s="28">
        <f t="shared" si="182"/>
        <v>2429.455505</v>
      </c>
      <c r="AL159" s="28">
        <f t="shared" si="182"/>
        <v>1793.153863</v>
      </c>
      <c r="AM159" s="28">
        <f t="shared" si="182"/>
        <v>1654.469899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1139.739963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2398.4862</v>
      </c>
      <c r="AU159" s="28">
        <f t="shared" si="182"/>
        <v>2252.379438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2119.11737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135.3521171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1522.0359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1696.238525</v>
      </c>
      <c r="AK160" s="28">
        <f t="shared" si="183"/>
        <v>2429.455505</v>
      </c>
      <c r="AL160" s="28">
        <f t="shared" si="183"/>
        <v>1793.153863</v>
      </c>
      <c r="AM160" s="28">
        <f t="shared" si="183"/>
        <v>1654.469899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1139.739963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2398.4862</v>
      </c>
      <c r="AU160" s="28">
        <f t="shared" si="183"/>
        <v>2252.379438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2119.11737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135.3521171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1522.0359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1696.238525</v>
      </c>
      <c r="AK161" s="28">
        <f t="shared" si="184"/>
        <v>2429.455505</v>
      </c>
      <c r="AL161" s="28">
        <f t="shared" si="184"/>
        <v>1793.153863</v>
      </c>
      <c r="AM161" s="28">
        <f t="shared" si="184"/>
        <v>1654.469899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1139.739963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2398.4862</v>
      </c>
      <c r="AU161" s="28">
        <f t="shared" si="184"/>
        <v>2252.379438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2119.11737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135.3521171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1522.0359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1696.238525</v>
      </c>
      <c r="AK162" s="28">
        <f t="shared" si="185"/>
        <v>2429.455505</v>
      </c>
      <c r="AL162" s="28">
        <f t="shared" si="185"/>
        <v>1793.153863</v>
      </c>
      <c r="AM162" s="28">
        <f t="shared" si="185"/>
        <v>1654.469899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1139.739963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2398.4862</v>
      </c>
      <c r="AU162" s="28">
        <f t="shared" si="185"/>
        <v>2252.379438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2119.11737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135.3521171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1522.0359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1696.238525</v>
      </c>
      <c r="AK163" s="28">
        <f t="shared" si="186"/>
        <v>2429.455505</v>
      </c>
      <c r="AL163" s="28">
        <f t="shared" si="186"/>
        <v>1793.153863</v>
      </c>
      <c r="AM163" s="28">
        <f t="shared" si="186"/>
        <v>1654.469899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1139.739963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2398.4862</v>
      </c>
      <c r="AU163" s="28">
        <f t="shared" si="186"/>
        <v>2252.379438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2119.11737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135.3521171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1522.0359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1696.238525</v>
      </c>
      <c r="AK164" s="28">
        <f t="shared" si="187"/>
        <v>2429.455505</v>
      </c>
      <c r="AL164" s="28">
        <f t="shared" si="187"/>
        <v>1793.153863</v>
      </c>
      <c r="AM164" s="28">
        <f t="shared" si="187"/>
        <v>1654.469899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1139.739963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2398.4862</v>
      </c>
      <c r="AU164" s="28">
        <f t="shared" si="187"/>
        <v>2252.379438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2119.11737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135.3521171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1522.0359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1696.238525</v>
      </c>
      <c r="AK165" s="28">
        <f t="shared" si="188"/>
        <v>2429.455505</v>
      </c>
      <c r="AL165" s="28">
        <f t="shared" si="188"/>
        <v>1793.153863</v>
      </c>
      <c r="AM165" s="28">
        <f t="shared" si="188"/>
        <v>1654.469899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1139.739963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2398.4862</v>
      </c>
      <c r="AU165" s="28">
        <f t="shared" si="188"/>
        <v>2252.379438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2119.11737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135.3521171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1522.0359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1696.238525</v>
      </c>
      <c r="AK166" s="28">
        <f t="shared" si="189"/>
        <v>2429.455505</v>
      </c>
      <c r="AL166" s="28">
        <f t="shared" si="189"/>
        <v>1793.153863</v>
      </c>
      <c r="AM166" s="28">
        <f t="shared" si="189"/>
        <v>1654.469899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1139.739963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2398.4862</v>
      </c>
      <c r="AU166" s="28">
        <f t="shared" si="189"/>
        <v>2252.379438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2119.11737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135.3521171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1522.0359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1696.238525</v>
      </c>
      <c r="AK167" s="28">
        <f t="shared" si="190"/>
        <v>2429.455505</v>
      </c>
      <c r="AL167" s="28">
        <f t="shared" si="190"/>
        <v>1793.153863</v>
      </c>
      <c r="AM167" s="28">
        <f t="shared" si="190"/>
        <v>1654.469899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1139.739963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2398.4862</v>
      </c>
      <c r="AU167" s="28">
        <f t="shared" si="190"/>
        <v>2252.379438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2119.11737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135.3521171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1522.0359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1696.238525</v>
      </c>
      <c r="AK168" s="28">
        <f t="shared" si="191"/>
        <v>2429.455505</v>
      </c>
      <c r="AL168" s="28">
        <f t="shared" si="191"/>
        <v>1793.153863</v>
      </c>
      <c r="AM168" s="28">
        <f t="shared" si="191"/>
        <v>1654.469899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1139.739963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2398.4862</v>
      </c>
      <c r="AU168" s="28">
        <f t="shared" si="191"/>
        <v>2252.379438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2119.11737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135.3521171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1522.0359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1696.238525</v>
      </c>
      <c r="AK169" s="28">
        <f t="shared" si="192"/>
        <v>2429.455505</v>
      </c>
      <c r="AL169" s="28">
        <f t="shared" si="192"/>
        <v>1793.153863</v>
      </c>
      <c r="AM169" s="28">
        <f t="shared" si="192"/>
        <v>1654.469899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1139.739963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2398.4862</v>
      </c>
      <c r="AU169" s="28">
        <f t="shared" si="192"/>
        <v>2252.379438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2119.11737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135.3521171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1522.0359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1696.238525</v>
      </c>
      <c r="AK170" s="28">
        <f t="shared" si="193"/>
        <v>2429.455505</v>
      </c>
      <c r="AL170" s="28">
        <f t="shared" si="193"/>
        <v>1793.153863</v>
      </c>
      <c r="AM170" s="28">
        <f t="shared" si="193"/>
        <v>1654.469899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1139.739963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2398.4862</v>
      </c>
      <c r="AU170" s="28">
        <f t="shared" si="193"/>
        <v>2252.379438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2119.11737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135.3521171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1522.0359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1696.238525</v>
      </c>
      <c r="AK171" s="28">
        <f t="shared" si="194"/>
        <v>2429.455505</v>
      </c>
      <c r="AL171" s="28">
        <f t="shared" si="194"/>
        <v>1793.153863</v>
      </c>
      <c r="AM171" s="28">
        <f t="shared" si="194"/>
        <v>1654.469899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1139.739963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2398.4862</v>
      </c>
      <c r="AU171" s="28">
        <f t="shared" si="194"/>
        <v>2252.379438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2119.11737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135.3521171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1522.0359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1696.238525</v>
      </c>
      <c r="AK172" s="28">
        <f t="shared" si="195"/>
        <v>2429.455505</v>
      </c>
      <c r="AL172" s="28">
        <f t="shared" si="195"/>
        <v>1793.153863</v>
      </c>
      <c r="AM172" s="28">
        <f t="shared" si="195"/>
        <v>1654.469899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1139.739963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2398.4862</v>
      </c>
      <c r="AU172" s="28">
        <f t="shared" si="195"/>
        <v>2252.379438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2119.11737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135.3521171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1522.0359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1696.238525</v>
      </c>
      <c r="AK173" s="28">
        <f t="shared" si="196"/>
        <v>2429.455505</v>
      </c>
      <c r="AL173" s="28">
        <f t="shared" si="196"/>
        <v>1793.153863</v>
      </c>
      <c r="AM173" s="28">
        <f t="shared" si="196"/>
        <v>1654.469899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1139.739963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2398.4862</v>
      </c>
      <c r="AU173" s="28">
        <f t="shared" si="196"/>
        <v>2252.379438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2119.11737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135.3521171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1522.0359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1696.238525</v>
      </c>
      <c r="AK174" s="28">
        <f t="shared" si="197"/>
        <v>2429.455505</v>
      </c>
      <c r="AL174" s="28">
        <f t="shared" si="197"/>
        <v>1793.153863</v>
      </c>
      <c r="AM174" s="28">
        <f t="shared" si="197"/>
        <v>1654.469899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1139.739963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2398.4862</v>
      </c>
      <c r="AU174" s="28">
        <f t="shared" si="197"/>
        <v>2252.379438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2119.11737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135.3521171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1522.0359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1696.238525</v>
      </c>
      <c r="AK175" s="28">
        <f t="shared" si="198"/>
        <v>2429.455505</v>
      </c>
      <c r="AL175" s="28">
        <f t="shared" si="198"/>
        <v>1793.153863</v>
      </c>
      <c r="AM175" s="28">
        <f t="shared" si="198"/>
        <v>1654.469899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1139.739963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2398.4862</v>
      </c>
      <c r="AU175" s="28">
        <f t="shared" si="198"/>
        <v>2252.379438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2119.11737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135.3521171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1522.0359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1696.238525</v>
      </c>
      <c r="AK176" s="28">
        <f t="shared" si="199"/>
        <v>2429.455505</v>
      </c>
      <c r="AL176" s="28">
        <f t="shared" si="199"/>
        <v>1793.153863</v>
      </c>
      <c r="AM176" s="28">
        <f t="shared" si="199"/>
        <v>1654.469899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1139.739963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2398.4862</v>
      </c>
      <c r="AU176" s="28">
        <f t="shared" si="199"/>
        <v>2252.379438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2119.11737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135.3521171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1522.0359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1696.238525</v>
      </c>
      <c r="AK177" s="28">
        <f t="shared" si="200"/>
        <v>2429.455505</v>
      </c>
      <c r="AL177" s="28">
        <f t="shared" si="200"/>
        <v>1793.153863</v>
      </c>
      <c r="AM177" s="28">
        <f t="shared" si="200"/>
        <v>1654.469899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1139.739963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2398.4862</v>
      </c>
      <c r="AU177" s="28">
        <f t="shared" si="200"/>
        <v>2252.379438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2119.11737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135.3521171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1522.0359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1696.238525</v>
      </c>
      <c r="AK178" s="28">
        <f t="shared" si="201"/>
        <v>2429.455505</v>
      </c>
      <c r="AL178" s="28">
        <f t="shared" si="201"/>
        <v>1793.153863</v>
      </c>
      <c r="AM178" s="28">
        <f t="shared" si="201"/>
        <v>1654.469899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1139.739963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2398.4862</v>
      </c>
      <c r="AU178" s="28">
        <f t="shared" si="201"/>
        <v>2252.379438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2119.11737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135.3521171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1522.0359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1696.238525</v>
      </c>
      <c r="AK179" s="28">
        <f t="shared" si="202"/>
        <v>2429.455505</v>
      </c>
      <c r="AL179" s="28">
        <f t="shared" si="202"/>
        <v>1793.153863</v>
      </c>
      <c r="AM179" s="28">
        <f t="shared" si="202"/>
        <v>1654.469899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1139.739963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2398.4862</v>
      </c>
      <c r="AU179" s="28">
        <f t="shared" si="202"/>
        <v>2252.379438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2119.11737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135.3521171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1522.0359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1696.238525</v>
      </c>
      <c r="AK180" s="28">
        <f t="shared" si="203"/>
        <v>2429.455505</v>
      </c>
      <c r="AL180" s="28">
        <f t="shared" si="203"/>
        <v>1793.153863</v>
      </c>
      <c r="AM180" s="28">
        <f t="shared" si="203"/>
        <v>1654.469899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1139.739963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2398.4862</v>
      </c>
      <c r="AU180" s="28">
        <f t="shared" si="203"/>
        <v>2252.379438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2119.11737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135.3521171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1522.0359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1696.238525</v>
      </c>
      <c r="AK182" s="28">
        <f t="shared" si="204"/>
        <v>2429.455505</v>
      </c>
      <c r="AL182" s="28">
        <f t="shared" si="204"/>
        <v>1793.153863</v>
      </c>
      <c r="AM182" s="28">
        <f t="shared" si="204"/>
        <v>1654.469899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1139.739963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2398.4862</v>
      </c>
      <c r="AU182" s="28">
        <f t="shared" si="204"/>
        <v>2252.379438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2119.11737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135.3521171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1522.0359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1696.238525</v>
      </c>
      <c r="AK183" s="58">
        <f t="shared" si="205"/>
        <v>2429.455505</v>
      </c>
      <c r="AL183" s="58">
        <f t="shared" si="205"/>
        <v>1793.153863</v>
      </c>
      <c r="AM183" s="58">
        <f t="shared" si="205"/>
        <v>1654.469899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1139.739963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2398.4862</v>
      </c>
      <c r="AU183" s="58">
        <f t="shared" si="205"/>
        <v>2252.379438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2119.11737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135.3521171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1522.0359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1793.153863</v>
      </c>
      <c r="AM184" s="58">
        <f t="shared" si="206"/>
        <v>1688.897533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2252.379438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1522.443736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10</v>
      </c>
      <c r="H6" s="89">
        <f>if(isblank(C6),"",countif(Pelitulokset!B:C,C6))</f>
        <v>27</v>
      </c>
      <c r="I6" s="90" t="str">
        <f>IFERROR(__xludf.DUMMYFUNCTION("iferror(index('Säännöt ja ohjeet'!$H$19:$H$46,match(J6,'Säännöt ja ohjeet'!$J$19:$J$46,-1)+1,0) &amp; if(J6&gt;1600,"" ("" &amp; round(J6,0) &amp; "")"",""""),"""")"),"4 kyu (1696)")</f>
        <v>4 kyu (1696)</v>
      </c>
      <c r="J6" s="90">
        <f t="array" ref="J6">iferror(index(Pelitulokset!$AI$183:$JL$183,1,match($C6,Pelitulokset!$AI$3:$JL$3,0)),"")</f>
        <v>1696.238525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>IFERROR(__xludf.DUMMYFUNCTION("iferror(index('Säännöt ja ohjeet'!$H$19:$H$46,match(J7,'Säännöt ja ohjeet'!$J$19:$J$46,-1)+1,0) &amp; if(J7&gt;1600,"" ("" &amp; round(J7,0) &amp; "")"",""""),"""")"),"4 dan (2429)")</f>
        <v>4 dan (2429)</v>
      </c>
      <c r="J7" s="90">
        <f t="array" ref="J7">iferror(index(Pelitulokset!$AI$183:$JL$183,1,match($C7,Pelitulokset!$AI$3:$JL$3,0)),"")</f>
        <v>2429.455505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>IFERROR(__xludf.DUMMYFUNCTION("iferror(index('Säännöt ja ohjeet'!$H$19:$H$46,match(J8,'Säännöt ja ohjeet'!$J$19:$J$46,-1)+1,0) &amp; if(J8&gt;1600,"" ("" &amp; round(J8,0) &amp; "")"",""""),"""")"),"3 kyu (1793)")</f>
        <v>3 kyu (1793)</v>
      </c>
      <c r="J8" s="90">
        <f t="array" ref="J8">iferror(index(Pelitulokset!$AI$183:$JL$183,1,match($C8,Pelitulokset!$AI$3:$JL$3,0)),"")</f>
        <v>1793.153863</v>
      </c>
      <c r="K8" s="90" t="str">
        <f>IFERROR(__xludf.DUMMYFUNCTION("iferror(index('Säännöt ja ohjeet'!$H$19:$H$45,match(L8,'Säännöt ja ohjeet'!$J$19:$J$45,-1)+1,0) &amp; "" ("" &amp; round(L8,0) &amp; "")"","""")"),"3 kyu (1793)")</f>
        <v>3 kyu (1793)</v>
      </c>
      <c r="L8" s="90">
        <f t="array" ref="L8">iferror(index(Pelitulokset!$AI$184:$JL$184,1,match($C8,Pelitulokset!$AI$3:$JL$3,0)),"")</f>
        <v>1793.153863</v>
      </c>
      <c r="M8" s="91">
        <f t="shared" si="1"/>
        <v>275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19</v>
      </c>
      <c r="H9" s="89">
        <f>if(isblank(C9),"",countif(Pelitulokset!B:C,C9))</f>
        <v>40</v>
      </c>
      <c r="I9" s="90" t="str">
        <f>IFERROR(__xludf.DUMMYFUNCTION("iferror(index('Säännöt ja ohjeet'!$H$19:$H$46,match(J9,'Säännöt ja ohjeet'!$J$19:$J$46,-1)+1,0) &amp; if(J9&gt;1600,"" ("" &amp; round(J9,0) &amp; "")"",""""),"""")"),"4 kyu (1654)")</f>
        <v>4 kyu (1654)</v>
      </c>
      <c r="J9" s="90">
        <f t="array" ref="J9">iferror(index(Pelitulokset!$AI$183:$JL$183,1,match($C9,Pelitulokset!$AI$3:$JL$3,0)),"")</f>
        <v>1654.469899</v>
      </c>
      <c r="K9" s="90" t="str">
        <f>IFERROR(__xludf.DUMMYFUNCTION("iferror(index('Säännöt ja ohjeet'!$H$19:$H$45,match(L9,'Säännöt ja ohjeet'!$J$19:$J$45,-1)+1,0) &amp; "" ("" &amp; round(L9,0) &amp; "")"","""")"),"4 kyu (1689)")</f>
        <v>4 kyu (1689)</v>
      </c>
      <c r="L9" s="90">
        <f t="array" ref="L9">iferror(index(Pelitulokset!$AI$184:$JL$184,1,match($C9,Pelitulokset!$AI$3:$JL$3,0)),"")</f>
        <v>1688.897533</v>
      </c>
      <c r="M9" s="91">
        <f t="shared" si="1"/>
        <v>203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>IFERROR(__xludf.DUMMYFUNCTION("iferror(index('Säännöt ja ohjeet'!$H$19:$H$46,match(J13,'Säännöt ja ohjeet'!$J$19:$J$46,-1)+1,0) &amp; if(J13&gt;1600,"" ("" &amp; round(J13,0) &amp; "")"",""""),"""")"),"10 kyu")</f>
        <v>10 kyu</v>
      </c>
      <c r="J13" s="90">
        <f t="array" ref="J13">iferror(index(Pelitulokset!$AI$183:$JL$183,1,match($C13,Pelitulokset!$AI$3:$JL$3,0)),"")</f>
        <v>1139.739963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12</v>
      </c>
      <c r="I16" s="90" t="str">
        <f>IFERROR(__xludf.DUMMYFUNCTION("iferror(index('Säännöt ja ohjeet'!$H$19:$H$46,match(J16,'Säännöt ja ohjeet'!$J$19:$J$46,-1)+1,0) &amp; if(J16&gt;1600,"" ("" &amp; round(J16,0) &amp; "")"",""""),"""")"),"4 dan (2398)")</f>
        <v>4 dan (2398)</v>
      </c>
      <c r="J16" s="90">
        <f t="array" ref="J16">iferror(index(Pelitulokset!$AI$183:$JL$183,1,match($C16,Pelitulokset!$AI$3:$JL$3,0)),"")</f>
        <v>2398.4862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>IFERROR(__xludf.DUMMYFUNCTION("iferror(index('Säännöt ja ohjeet'!$H$19:$H$46,match(J17,'Säännöt ja ohjeet'!$J$19:$J$46,-1)+1,0) &amp; if(J17&gt;1600,"" ("" &amp; round(J17,0) &amp; "")"",""""),"""")"),"3 dan (2252)")</f>
        <v>3 dan (2252)</v>
      </c>
      <c r="J17" s="90">
        <f t="array" ref="J17">iferror(index(Pelitulokset!$AI$183:$JL$183,1,match($C17,Pelitulokset!$AI$3:$JL$3,0)),"")</f>
        <v>2252.379438</v>
      </c>
      <c r="K17" s="90" t="str">
        <f>IFERROR(__xludf.DUMMYFUNCTION("iferror(index('Säännöt ja ohjeet'!$H$19:$H$45,match(L17,'Säännöt ja ohjeet'!$J$19:$J$45,-1)+1,0) &amp; "" ("" &amp; round(L17,0) &amp; "")"","""")"),"3 dan (2252)")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>IFERROR(__xludf.DUMMYFUNCTION("iferror(index('Säännöt ja ohjeet'!$H$19:$H$46,match(J23,'Säännöt ja ohjeet'!$J$19:$J$46,-1)+1,0) &amp; if(J23&gt;1600,"" ("" &amp; round(J23,0) &amp; "")"",""""),"""")"),"1 dan (2119)")</f>
        <v>1 dan (2119)</v>
      </c>
      <c r="J23" s="90">
        <f t="array" ref="J23">iferror(index(Pelitulokset!$AI$183:$JL$183,1,match($C23,Pelitulokset!$AI$3:$JL$3,0)),"")</f>
        <v>2119.11737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8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135.3521171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1522.0359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45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(2398)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(1793)</v>
      </c>
      <c r="H35" s="139" t="str">
        <f t="array" ref="H35">iferror("+" &amp; round(index('Osallistujat ja seuranta'!$M$5:$M$30,match("1.",'Osallistujat ja seuranta'!$O$5:$O$30,0),0),0),"")</f>
        <v>+275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(1654)</v>
      </c>
      <c r="H36" s="139" t="str">
        <f t="array" ref="H36">iferror("+" &amp; round(index('Osallistujat ja seuranta'!$M$5:$M$30,match("2.",'Osallistujat ja seuranta'!$O$5:$O$30,0),0),0),"")</f>
        <v>+203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(1793)</v>
      </c>
      <c r="H54" s="139">
        <f t="array" ref="H54">iferror(round(index('Osallistujat ja seuranta'!$G$5:$G$30,match("2.",'Osallistujat ja seuranta'!$P$5:$P$30,0),0),0),"")</f>
        <v>21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4 kyu (1654)</v>
      </c>
      <c r="H55" s="139">
        <f t="array" ref="H55">iferror(round(index('Osallistujat ja seuranta'!$G$5:$G$30,match("3.",'Osallistujat ja seuranta'!$P$5:$P$30,0),0),0),"")</f>
        <v>19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