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<sst xmlns="http://schemas.openxmlformats.org/spreadsheetml/2006/main" count="611" uniqueCount="172">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</sst>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2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 t="s">
        <v>45</v>
      </c>
      <c r="C134" s="31" t="s">
        <v>42</v>
      </c>
      <c r="D134" s="31">
        <v>0.0</v>
      </c>
      <c r="E134" s="31" t="s">
        <v>42</v>
      </c>
      <c r="F134" s="44">
        <v>45900.0</v>
      </c>
      <c r="G134" s="34"/>
      <c r="H134" s="34" t="b">
        <f t="shared" si="3"/>
        <v>1</v>
      </c>
      <c r="I134" s="34" t="b">
        <f>if(iferror(match(B134,'Osallistujat ja seuranta'!C:C,0),0)&gt;0,TRUE,FALSE)</f>
        <v>1</v>
      </c>
      <c r="J134" s="34" t="b">
        <f>if(iferror(match(C134,'Osallistujat ja seuranta'!C:C,0),0)&gt;0,TRUE,FALSE)</f>
        <v>1</v>
      </c>
      <c r="K134" s="34" t="b">
        <f t="shared" si="4"/>
        <v>1</v>
      </c>
      <c r="L134" s="34" t="b">
        <f t="shared" si="5"/>
        <v>1</v>
      </c>
      <c r="M134" s="34" t="b">
        <f t="shared" si="6"/>
        <v>1</v>
      </c>
      <c r="N134" s="35">
        <f t="shared" si="33"/>
        <v>1</v>
      </c>
      <c r="O134" s="36">
        <f t="shared" si="8"/>
        <v>2405.552288</v>
      </c>
      <c r="P134" s="36">
        <f t="shared" si="9"/>
        <v>2381.875918</v>
      </c>
      <c r="Q134" s="37">
        <f t="shared" si="10"/>
        <v>23.67637011</v>
      </c>
      <c r="R134" s="36">
        <f t="shared" si="11"/>
        <v>2381.875918</v>
      </c>
      <c r="S134" s="35">
        <f t="shared" si="12"/>
        <v>0</v>
      </c>
      <c r="T134" s="35">
        <f t="shared" si="13"/>
        <v>-47.57344512</v>
      </c>
      <c r="U134" s="35">
        <f t="shared" si="14"/>
        <v>-47.75632783</v>
      </c>
      <c r="V134" s="38">
        <f t="shared" si="15"/>
        <v>0.54559367</v>
      </c>
      <c r="W134" s="39">
        <f t="shared" si="16"/>
        <v>10.9860087</v>
      </c>
      <c r="X134" s="39">
        <f t="shared" si="17"/>
        <v>0.04737688913</v>
      </c>
      <c r="Y134" s="39">
        <f>if(N134=1,(W134*(S134-V134))*'Säännöt ja ohjeet'!$B$54+X134,"")</f>
        <v>-11.94041672</v>
      </c>
      <c r="Z134" s="39">
        <f t="shared" si="18"/>
        <v>1</v>
      </c>
      <c r="AA134" s="39">
        <f t="shared" si="19"/>
        <v>0.45440633</v>
      </c>
      <c r="AB134" s="39">
        <f t="shared" si="20"/>
        <v>11.45497678</v>
      </c>
      <c r="AC134" s="39">
        <f t="shared" si="21"/>
        <v>0.06140182889</v>
      </c>
      <c r="AD134" s="39">
        <f>if(N134=1,(AB134*(Z134-AA134))*'Säännöt ja ohjeet'!$B$54+AC134,"")</f>
        <v>12.56092747</v>
      </c>
      <c r="AE134" s="40">
        <f t="shared" si="22"/>
        <v>-9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2393.611872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2394.436846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1528.278977</v>
      </c>
    </row>
    <row r="135">
      <c r="A135" s="1"/>
      <c r="B135" s="30" t="s">
        <v>42</v>
      </c>
      <c r="C135" s="31" t="s">
        <v>46</v>
      </c>
      <c r="D135" s="31">
        <v>6.0</v>
      </c>
      <c r="E135" s="31" t="s">
        <v>46</v>
      </c>
      <c r="F135" s="44">
        <v>45900.0</v>
      </c>
      <c r="G135" s="34"/>
      <c r="H135" s="34" t="b">
        <f t="shared" si="3"/>
        <v>1</v>
      </c>
      <c r="I135" s="34" t="b">
        <f>if(iferror(match(B135,'Osallistujat ja seuranta'!C:C,0),0)&gt;0,TRUE,FALSE)</f>
        <v>1</v>
      </c>
      <c r="J135" s="34" t="b">
        <f>if(iferror(match(C135,'Osallistujat ja seuranta'!C:C,0),0)&gt;0,TRUE,FALSE)</f>
        <v>1</v>
      </c>
      <c r="K135" s="34" t="b">
        <f t="shared" si="4"/>
        <v>1</v>
      </c>
      <c r="L135" s="34" t="b">
        <f t="shared" si="5"/>
        <v>1</v>
      </c>
      <c r="M135" s="34" t="b">
        <f t="shared" si="6"/>
        <v>1</v>
      </c>
      <c r="N135" s="35">
        <f t="shared" si="33"/>
        <v>1</v>
      </c>
      <c r="O135" s="36">
        <f t="shared" si="8"/>
        <v>2394.436846</v>
      </c>
      <c r="P135" s="36">
        <f t="shared" si="9"/>
        <v>1739.164443</v>
      </c>
      <c r="Q135" s="37">
        <f t="shared" si="10"/>
        <v>105.2724022</v>
      </c>
      <c r="R135" s="36">
        <f t="shared" si="11"/>
        <v>2289.164443</v>
      </c>
      <c r="S135" s="35">
        <f t="shared" si="12"/>
        <v>0</v>
      </c>
      <c r="T135" s="35">
        <f t="shared" si="13"/>
        <v>-47.65989914</v>
      </c>
      <c r="U135" s="35">
        <f t="shared" si="14"/>
        <v>-48.42972786</v>
      </c>
      <c r="V135" s="38">
        <f t="shared" si="15"/>
        <v>0.6834838412</v>
      </c>
      <c r="W135" s="39">
        <f t="shared" si="16"/>
        <v>11.20526151</v>
      </c>
      <c r="X135" s="39">
        <f t="shared" si="17"/>
        <v>0.05356788774</v>
      </c>
      <c r="Y135" s="39">
        <f>if(N135=1,(W135*(S135-V135))*'Säännöt ja ohjeet'!$B$54+X135,"")</f>
        <v>-15.26366247</v>
      </c>
      <c r="Z135" s="39">
        <f t="shared" si="18"/>
        <v>1</v>
      </c>
      <c r="AA135" s="39">
        <f t="shared" si="19"/>
        <v>0.3165161588</v>
      </c>
      <c r="AB135" s="39">
        <f t="shared" si="20"/>
        <v>26.77462808</v>
      </c>
      <c r="AC135" s="39">
        <f t="shared" si="21"/>
        <v>1.402269291</v>
      </c>
      <c r="AD135" s="39">
        <f>if(N135=1,(AB135*(Z135-AA135))*'Säännöt ja ohjeet'!$B$54+AC135,"")</f>
        <v>38.00232058</v>
      </c>
      <c r="AE135" s="40">
        <f t="shared" si="22"/>
        <v>-10</v>
      </c>
      <c r="AF135" s="40">
        <f t="shared" si="23"/>
        <v>12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2393.611872</v>
      </c>
      <c r="AL135" s="28">
        <f t="shared" si="163"/>
        <v>1758.37986</v>
      </c>
      <c r="AM135" s="28">
        <f t="shared" si="163"/>
        <v>1777.166764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2379.173183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1529.153541</v>
      </c>
    </row>
    <row r="136">
      <c r="A136" s="1"/>
      <c r="B136" s="30" t="s">
        <v>45</v>
      </c>
      <c r="C136" s="31" t="s">
        <v>42</v>
      </c>
      <c r="D136" s="31">
        <v>0.0</v>
      </c>
      <c r="E136" s="31" t="s">
        <v>45</v>
      </c>
      <c r="F136" s="44">
        <v>45907.0</v>
      </c>
      <c r="G136" s="34"/>
      <c r="H136" s="34" t="b">
        <f t="shared" si="3"/>
        <v>1</v>
      </c>
      <c r="I136" s="34" t="b">
        <f>if(iferror(match(B136,'Osallistujat ja seuranta'!C:C,0),0)&gt;0,TRUE,FALSE)</f>
        <v>1</v>
      </c>
      <c r="J136" s="34" t="b">
        <f>if(iferror(match(C136,'Osallistujat ja seuranta'!C:C,0),0)&gt;0,TRUE,FALSE)</f>
        <v>1</v>
      </c>
      <c r="K136" s="34" t="b">
        <f t="shared" si="4"/>
        <v>1</v>
      </c>
      <c r="L136" s="34" t="b">
        <f t="shared" si="5"/>
        <v>1</v>
      </c>
      <c r="M136" s="34" t="b">
        <f t="shared" si="6"/>
        <v>1</v>
      </c>
      <c r="N136" s="35">
        <f t="shared" si="33"/>
        <v>1</v>
      </c>
      <c r="O136" s="36">
        <f t="shared" si="8"/>
        <v>2393.611872</v>
      </c>
      <c r="P136" s="36">
        <f t="shared" si="9"/>
        <v>2379.173183</v>
      </c>
      <c r="Q136" s="37">
        <f t="shared" si="10"/>
        <v>14.43868839</v>
      </c>
      <c r="R136" s="36">
        <f t="shared" si="11"/>
        <v>2379.173183</v>
      </c>
      <c r="S136" s="35">
        <f t="shared" si="12"/>
        <v>1</v>
      </c>
      <c r="T136" s="35">
        <f t="shared" si="13"/>
        <v>-47.66627328</v>
      </c>
      <c r="U136" s="35">
        <f t="shared" si="14"/>
        <v>-47.77690386</v>
      </c>
      <c r="V136" s="38">
        <f t="shared" si="15"/>
        <v>0.5276294701</v>
      </c>
      <c r="W136" s="39">
        <f t="shared" si="16"/>
        <v>11.22159888</v>
      </c>
      <c r="X136" s="39">
        <f t="shared" si="17"/>
        <v>0.05405441195</v>
      </c>
      <c r="Y136" s="39">
        <f>if(N136=1,(W136*(S136-V136))*'Säännöt ja ohjeet'!$B$54+X136,"")</f>
        <v>10.65555963</v>
      </c>
      <c r="Z136" s="39">
        <f t="shared" si="18"/>
        <v>0</v>
      </c>
      <c r="AA136" s="39">
        <f t="shared" si="19"/>
        <v>0.4723705299</v>
      </c>
      <c r="AB136" s="39">
        <f t="shared" si="20"/>
        <v>11.50897749</v>
      </c>
      <c r="AC136" s="39">
        <f t="shared" si="21"/>
        <v>0.0632103542</v>
      </c>
      <c r="AD136" s="39">
        <f>if(N136=1,(AB136*(Z136-AA136))*'Säännöt ja ohjeet'!$B$54+AC136,"")</f>
        <v>-10.80979324</v>
      </c>
      <c r="AE136" s="40">
        <f t="shared" si="22"/>
        <v>11</v>
      </c>
      <c r="AF136" s="40">
        <f t="shared" si="23"/>
        <v>-9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2404.267431</v>
      </c>
      <c r="AL136" s="28">
        <f t="shared" si="164"/>
        <v>1758.37986</v>
      </c>
      <c r="AM136" s="28">
        <f t="shared" si="164"/>
        <v>1777.166764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2368.36339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1529.147609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2404.267431</v>
      </c>
      <c r="AL137" s="28">
        <f t="shared" si="165"/>
        <v>1758.37986</v>
      </c>
      <c r="AM137" s="28">
        <f t="shared" si="165"/>
        <v>1777.166764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2368.36339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1529.147609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2404.267431</v>
      </c>
      <c r="AL138" s="28">
        <f t="shared" si="166"/>
        <v>1758.37986</v>
      </c>
      <c r="AM138" s="28">
        <f t="shared" si="166"/>
        <v>1777.166764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2368.36339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1529.147609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2404.267431</v>
      </c>
      <c r="AL139" s="28">
        <f t="shared" si="167"/>
        <v>1758.37986</v>
      </c>
      <c r="AM139" s="28">
        <f t="shared" si="167"/>
        <v>1777.166764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2368.36339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1529.147609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2404.267431</v>
      </c>
      <c r="AL140" s="28">
        <f t="shared" si="168"/>
        <v>1758.37986</v>
      </c>
      <c r="AM140" s="28">
        <f t="shared" si="168"/>
        <v>1777.166764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2368.36339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1529.147609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2404.267431</v>
      </c>
      <c r="AL141" s="28">
        <f t="shared" si="169"/>
        <v>1758.37986</v>
      </c>
      <c r="AM141" s="28">
        <f t="shared" si="169"/>
        <v>1777.166764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2368.36339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1529.147609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2404.267431</v>
      </c>
      <c r="AL142" s="28">
        <f t="shared" si="170"/>
        <v>1758.37986</v>
      </c>
      <c r="AM142" s="28">
        <f t="shared" si="170"/>
        <v>1777.166764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2368.36339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1529.147609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2404.267431</v>
      </c>
      <c r="AL143" s="28">
        <f t="shared" si="171"/>
        <v>1758.37986</v>
      </c>
      <c r="AM143" s="28">
        <f t="shared" si="171"/>
        <v>1777.166764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2368.36339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1529.147609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2404.267431</v>
      </c>
      <c r="AL144" s="28">
        <f t="shared" si="172"/>
        <v>1758.37986</v>
      </c>
      <c r="AM144" s="28">
        <f t="shared" si="172"/>
        <v>1777.166764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2368.36339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1529.147609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2404.267431</v>
      </c>
      <c r="AL145" s="28">
        <f t="shared" si="173"/>
        <v>1758.37986</v>
      </c>
      <c r="AM145" s="28">
        <f t="shared" si="173"/>
        <v>1777.166764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2368.36339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1529.147609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2404.267431</v>
      </c>
      <c r="AL146" s="28">
        <f t="shared" si="174"/>
        <v>1758.37986</v>
      </c>
      <c r="AM146" s="28">
        <f t="shared" si="174"/>
        <v>1777.166764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2368.36339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1529.147609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2404.267431</v>
      </c>
      <c r="AL147" s="28">
        <f t="shared" si="175"/>
        <v>1758.37986</v>
      </c>
      <c r="AM147" s="28">
        <f t="shared" si="175"/>
        <v>1777.166764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2368.36339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1529.147609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2404.267431</v>
      </c>
      <c r="AL148" s="28">
        <f t="shared" si="176"/>
        <v>1758.37986</v>
      </c>
      <c r="AM148" s="28">
        <f t="shared" si="176"/>
        <v>1777.166764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2368.36339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1529.147609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2404.267431</v>
      </c>
      <c r="AL149" s="28">
        <f t="shared" si="177"/>
        <v>1758.37986</v>
      </c>
      <c r="AM149" s="28">
        <f t="shared" si="177"/>
        <v>1777.166764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2368.36339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1529.147609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2404.267431</v>
      </c>
      <c r="AL150" s="28">
        <f t="shared" si="178"/>
        <v>1758.37986</v>
      </c>
      <c r="AM150" s="28">
        <f t="shared" si="178"/>
        <v>1777.166764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2368.36339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1529.147609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2404.267431</v>
      </c>
      <c r="AL151" s="28">
        <f t="shared" si="179"/>
        <v>1758.37986</v>
      </c>
      <c r="AM151" s="28">
        <f t="shared" si="179"/>
        <v>1777.166764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2368.36339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1529.147609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2404.267431</v>
      </c>
      <c r="AL152" s="28">
        <f t="shared" si="180"/>
        <v>1758.37986</v>
      </c>
      <c r="AM152" s="28">
        <f t="shared" si="180"/>
        <v>1777.166764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2368.36339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1529.147609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2404.267431</v>
      </c>
      <c r="AL153" s="28">
        <f t="shared" si="181"/>
        <v>1758.37986</v>
      </c>
      <c r="AM153" s="28">
        <f t="shared" si="181"/>
        <v>1777.166764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2368.36339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1529.147609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2404.267431</v>
      </c>
      <c r="AL154" s="28">
        <f t="shared" si="182"/>
        <v>1758.37986</v>
      </c>
      <c r="AM154" s="28">
        <f t="shared" si="182"/>
        <v>1777.166764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2368.36339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1529.147609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2404.267431</v>
      </c>
      <c r="AL155" s="28">
        <f t="shared" si="183"/>
        <v>1758.37986</v>
      </c>
      <c r="AM155" s="28">
        <f t="shared" si="183"/>
        <v>1777.166764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2368.36339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1529.147609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2404.267431</v>
      </c>
      <c r="AL156" s="28">
        <f t="shared" si="184"/>
        <v>1758.37986</v>
      </c>
      <c r="AM156" s="28">
        <f t="shared" si="184"/>
        <v>1777.166764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2368.36339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1529.147609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2404.267431</v>
      </c>
      <c r="AL157" s="28">
        <f t="shared" si="185"/>
        <v>1758.37986</v>
      </c>
      <c r="AM157" s="28">
        <f t="shared" si="185"/>
        <v>1777.166764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2368.36339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1529.147609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2404.267431</v>
      </c>
      <c r="AL158" s="28">
        <f t="shared" si="186"/>
        <v>1758.37986</v>
      </c>
      <c r="AM158" s="28">
        <f t="shared" si="186"/>
        <v>1777.166764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2368.36339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1529.147609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2404.267431</v>
      </c>
      <c r="AL159" s="28">
        <f t="shared" si="187"/>
        <v>1758.37986</v>
      </c>
      <c r="AM159" s="28">
        <f t="shared" si="187"/>
        <v>1777.166764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2368.36339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1529.147609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2404.267431</v>
      </c>
      <c r="AL160" s="28">
        <f t="shared" si="188"/>
        <v>1758.37986</v>
      </c>
      <c r="AM160" s="28">
        <f t="shared" si="188"/>
        <v>1777.166764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2368.36339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1529.147609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2404.267431</v>
      </c>
      <c r="AL161" s="28">
        <f t="shared" si="189"/>
        <v>1758.37986</v>
      </c>
      <c r="AM161" s="28">
        <f t="shared" si="189"/>
        <v>1777.166764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2368.36339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1529.147609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2404.267431</v>
      </c>
      <c r="AL162" s="28">
        <f t="shared" si="190"/>
        <v>1758.37986</v>
      </c>
      <c r="AM162" s="28">
        <f t="shared" si="190"/>
        <v>1777.166764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2368.36339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1529.147609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2404.267431</v>
      </c>
      <c r="AL163" s="28">
        <f t="shared" si="191"/>
        <v>1758.37986</v>
      </c>
      <c r="AM163" s="28">
        <f t="shared" si="191"/>
        <v>1777.166764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2368.36339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1529.147609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2404.267431</v>
      </c>
      <c r="AL164" s="28">
        <f t="shared" si="192"/>
        <v>1758.37986</v>
      </c>
      <c r="AM164" s="28">
        <f t="shared" si="192"/>
        <v>1777.166764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2368.36339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1529.147609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2404.267431</v>
      </c>
      <c r="AL165" s="28">
        <f t="shared" si="193"/>
        <v>1758.37986</v>
      </c>
      <c r="AM165" s="28">
        <f t="shared" si="193"/>
        <v>1777.166764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2368.36339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1529.147609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2404.267431</v>
      </c>
      <c r="AL166" s="28">
        <f t="shared" si="194"/>
        <v>1758.37986</v>
      </c>
      <c r="AM166" s="28">
        <f t="shared" si="194"/>
        <v>1777.166764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2368.36339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1529.147609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2404.267431</v>
      </c>
      <c r="AL167" s="28">
        <f t="shared" si="195"/>
        <v>1758.37986</v>
      </c>
      <c r="AM167" s="28">
        <f t="shared" si="195"/>
        <v>1777.166764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2368.36339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1529.147609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2404.267431</v>
      </c>
      <c r="AL168" s="28">
        <f t="shared" si="196"/>
        <v>1758.37986</v>
      </c>
      <c r="AM168" s="28">
        <f t="shared" si="196"/>
        <v>1777.166764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2368.36339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1529.147609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2404.267431</v>
      </c>
      <c r="AL169" s="28">
        <f t="shared" si="197"/>
        <v>1758.37986</v>
      </c>
      <c r="AM169" s="28">
        <f t="shared" si="197"/>
        <v>1777.166764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2368.36339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1529.147609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2404.267431</v>
      </c>
      <c r="AL170" s="28">
        <f t="shared" si="198"/>
        <v>1758.37986</v>
      </c>
      <c r="AM170" s="28">
        <f t="shared" si="198"/>
        <v>1777.166764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2368.36339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1529.147609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2404.267431</v>
      </c>
      <c r="AL171" s="28">
        <f t="shared" si="199"/>
        <v>1758.37986</v>
      </c>
      <c r="AM171" s="28">
        <f t="shared" si="199"/>
        <v>1777.166764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2368.36339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1529.147609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2404.267431</v>
      </c>
      <c r="AL172" s="28">
        <f t="shared" si="200"/>
        <v>1758.37986</v>
      </c>
      <c r="AM172" s="28">
        <f t="shared" si="200"/>
        <v>1777.166764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2368.36339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1529.147609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2404.267431</v>
      </c>
      <c r="AL173" s="28">
        <f t="shared" si="201"/>
        <v>1758.37986</v>
      </c>
      <c r="AM173" s="28">
        <f t="shared" si="201"/>
        <v>1777.166764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2368.36339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1529.147609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2404.267431</v>
      </c>
      <c r="AL174" s="28">
        <f t="shared" si="202"/>
        <v>1758.37986</v>
      </c>
      <c r="AM174" s="28">
        <f t="shared" si="202"/>
        <v>1777.166764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2368.36339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1529.147609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2404.267431</v>
      </c>
      <c r="AL175" s="28">
        <f t="shared" si="203"/>
        <v>1758.37986</v>
      </c>
      <c r="AM175" s="28">
        <f t="shared" si="203"/>
        <v>1777.166764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2368.36339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1529.147609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2404.267431</v>
      </c>
      <c r="AL176" s="28">
        <f t="shared" si="204"/>
        <v>1758.37986</v>
      </c>
      <c r="AM176" s="28">
        <f t="shared" si="204"/>
        <v>1777.166764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2368.36339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1529.147609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2404.267431</v>
      </c>
      <c r="AL177" s="28">
        <f t="shared" si="205"/>
        <v>1758.37986</v>
      </c>
      <c r="AM177" s="28">
        <f t="shared" si="205"/>
        <v>1777.166764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2368.36339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1529.147609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2404.267431</v>
      </c>
      <c r="AL178" s="28">
        <f t="shared" si="206"/>
        <v>1758.37986</v>
      </c>
      <c r="AM178" s="28">
        <f t="shared" si="206"/>
        <v>1777.166764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2368.36339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1529.147609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2404.267431</v>
      </c>
      <c r="AL179" s="28">
        <f t="shared" si="207"/>
        <v>1758.37986</v>
      </c>
      <c r="AM179" s="28">
        <f t="shared" si="207"/>
        <v>1777.166764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2368.36339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1529.147609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2404.267431</v>
      </c>
      <c r="AL180" s="28">
        <f t="shared" si="208"/>
        <v>1758.37986</v>
      </c>
      <c r="AM180" s="28">
        <f t="shared" si="208"/>
        <v>1777.166764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2368.36339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1529.147609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2404.267431</v>
      </c>
      <c r="AL182" s="28">
        <f t="shared" si="209"/>
        <v>1758.37986</v>
      </c>
      <c r="AM182" s="28">
        <f t="shared" si="209"/>
        <v>1777.166764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2368.36339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1529.147609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2404.267431</v>
      </c>
      <c r="AL183" s="59">
        <f t="shared" si="210"/>
        <v>1758.37986</v>
      </c>
      <c r="AM183" s="59">
        <f t="shared" si="210"/>
        <v>1777.166764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2368.36339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1529.147609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1777.166764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1529.153541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35</v>
      </c>
      <c r="H7" s="89">
        <f>if(isblank(C7),"",countif(Pelitulokset!B:C,C7))</f>
        <v>46</v>
      </c>
      <c r="I7" s="90" t="str">
        <f t="array" ref="I7">iferror(index('Säännöt ja ohjeet'!$H$19:$H$46,match(J7,'Säännöt ja ohjeet'!$J$19:$J$46,-1)+1,0) &amp; if(J7&gt;1600," (" &amp; round(J7,0) &amp; ")",""),"")</f>
        <v>4 dan (2404)</v>
      </c>
      <c r="J7" s="90">
        <f t="array" ref="J7">iferror(index(Pelitulokset!$AI$183:$JL$183,1,match($C7,Pelitulokset!$AI$3:$JL$3,0)),"")</f>
        <v>2404.267431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26</v>
      </c>
      <c r="H9" s="89">
        <f>if(isblank(C9),"",countif(Pelitulokset!B:C,C9))</f>
        <v>52</v>
      </c>
      <c r="I9" s="90" t="str">
        <f t="array" ref="I9">iferror(index('Säännöt ja ohjeet'!$H$19:$H$46,match(J9,'Säännöt ja ohjeet'!$J$19:$J$46,-1)+1,0) &amp; if(J9&gt;1600," (" &amp; round(J9,0) &amp; ")",""),"")</f>
        <v>3 kyu (1777)</v>
      </c>
      <c r="J9" s="90">
        <f t="array" ref="J9">iferror(index(Pelitulokset!$AI$183:$JL$183,1,match($C9,Pelitulokset!$AI$3:$JL$3,0)),"")</f>
        <v>1777.166764</v>
      </c>
      <c r="K9" s="90" t="str">
        <f t="array" ref="K9">iferror(index('Säännöt ja ohjeet'!$H$19:$H$45,match(L9,'Säännöt ja ohjeet'!$J$19:$J$45,-1)+1,0) &amp; " (" &amp; round(L9,0) &amp; ")","")</f>
        <v>3 kyu (1777)</v>
      </c>
      <c r="L9" s="90">
        <f t="array" ref="L9">iferror(index(Pelitulokset!$AI$184:$JL$184,1,match($C9,Pelitulokset!$AI$3:$JL$3,0)),"")</f>
        <v>1777.166764</v>
      </c>
      <c r="M9" s="91">
        <f t="shared" si="1"/>
        <v>291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8</v>
      </c>
      <c r="H16" s="89">
        <f>if(isblank(C16),"",countif(Pelitulokset!B:C,C16))</f>
        <v>16</v>
      </c>
      <c r="I16" s="90" t="str">
        <f t="array" ref="I16">iferror(index('Säännöt ja ohjeet'!$H$19:$H$46,match(J16,'Säännöt ja ohjeet'!$J$19:$J$46,-1)+1,0) &amp; if(J16&gt;1600," (" &amp; round(J16,0) &amp; ")",""),"")</f>
        <v>4 dan (2368)</v>
      </c>
      <c r="J16" s="90">
        <f t="array" ref="J16">iferror(index(Pelitulokset!$AI$183:$JL$183,1,match($C16,Pelitulokset!$AI$3:$JL$3,0)),"")</f>
        <v>2368.36339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1529.147609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−8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(2404)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(1777)</v>
      </c>
      <c r="H36" s="139" t="str">
        <f t="array" ref="H36">iferror("+" &amp; round(index('Osallistujat ja seuranta'!$M$5:$M$30,match("2.",'Osallistujat ja seuranta'!$O$5:$O$30,0),0),0),"")</f>
        <v>+291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(2404)</v>
      </c>
      <c r="H53" s="139">
        <f t="array" ref="H53">iferror(round(index('Osallistujat ja seuranta'!$G$5:$G$30,match("1.",'Osallistujat ja seuranta'!$P$5:$P$30,0),0),0),"")</f>
        <v>35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(1777)</v>
      </c>
      <c r="H54" s="139">
        <f t="array" ref="H54">iferror(round(index('Osallistujat ja seuranta'!$G$5:$G$30,match("2.",'Osallistujat ja seuranta'!$P$5:$P$30,0),0),0),"")</f>
        <v>26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(1758)</v>
      </c>
      <c r="H55" s="139">
        <f t="array" ref="H55">iferror(round(index('Osallistujat ja seuranta'!$G$5:$G$30,match("3.",'Osallistujat ja seuranta'!$P$5:$P$30,0),0),0),"")</f>
        <v>25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