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<sst xmlns="http://schemas.openxmlformats.org/spreadsheetml/2006/main" count="611" uniqueCount="172">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</sst>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5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 t="s">
        <v>45</v>
      </c>
      <c r="C136" s="31" t="s">
        <v>42</v>
      </c>
      <c r="D136" s="31">
        <v>0.0</v>
      </c>
      <c r="E136" s="31" t="s">
        <v>45</v>
      </c>
      <c r="F136" s="44">
        <v>45907.0</v>
      </c>
      <c r="G136" s="34"/>
      <c r="H136" s="34" t="b">
        <f t="shared" si="3"/>
        <v>1</v>
      </c>
      <c r="I136" s="34" t="b">
        <f>if(iferror(match(B136,'Osallistujat ja seuranta'!C:C,0),0)&gt;0,TRUE,FALSE)</f>
        <v>1</v>
      </c>
      <c r="J136" s="34" t="b">
        <f>if(iferror(match(C136,'Osallistujat ja seuranta'!C:C,0),0)&gt;0,TRUE,FALSE)</f>
        <v>1</v>
      </c>
      <c r="K136" s="34" t="b">
        <f t="shared" si="4"/>
        <v>1</v>
      </c>
      <c r="L136" s="34" t="b">
        <f t="shared" si="5"/>
        <v>1</v>
      </c>
      <c r="M136" s="34" t="b">
        <f t="shared" si="6"/>
        <v>1</v>
      </c>
      <c r="N136" s="35">
        <f t="shared" si="33"/>
        <v>1</v>
      </c>
      <c r="O136" s="36">
        <f t="shared" si="8"/>
        <v>2393.611872</v>
      </c>
      <c r="P136" s="36">
        <f t="shared" si="9"/>
        <v>2379.173183</v>
      </c>
      <c r="Q136" s="37">
        <f t="shared" si="10"/>
        <v>14.43868839</v>
      </c>
      <c r="R136" s="36">
        <f t="shared" si="11"/>
        <v>2379.173183</v>
      </c>
      <c r="S136" s="35">
        <f t="shared" si="12"/>
        <v>1</v>
      </c>
      <c r="T136" s="35">
        <f t="shared" si="13"/>
        <v>-47.66627328</v>
      </c>
      <c r="U136" s="35">
        <f t="shared" si="14"/>
        <v>-47.77690386</v>
      </c>
      <c r="V136" s="38">
        <f t="shared" si="15"/>
        <v>0.5276294701</v>
      </c>
      <c r="W136" s="39">
        <f t="shared" si="16"/>
        <v>11.22159888</v>
      </c>
      <c r="X136" s="39">
        <f t="shared" si="17"/>
        <v>0.05405441195</v>
      </c>
      <c r="Y136" s="39">
        <f>if(N136=1,(W136*(S136-V136))*'Säännöt ja ohjeet'!$B$54+X136,"")</f>
        <v>10.65555963</v>
      </c>
      <c r="Z136" s="39">
        <f t="shared" si="18"/>
        <v>0</v>
      </c>
      <c r="AA136" s="39">
        <f t="shared" si="19"/>
        <v>0.4723705299</v>
      </c>
      <c r="AB136" s="39">
        <f t="shared" si="20"/>
        <v>11.50897749</v>
      </c>
      <c r="AC136" s="39">
        <f t="shared" si="21"/>
        <v>0.0632103542</v>
      </c>
      <c r="AD136" s="39">
        <f>if(N136=1,(AB136*(Z136-AA136))*'Säännöt ja ohjeet'!$B$54+AC136,"")</f>
        <v>-10.80979324</v>
      </c>
      <c r="AE136" s="40">
        <f t="shared" si="22"/>
        <v>11</v>
      </c>
      <c r="AF136" s="40">
        <f t="shared" si="23"/>
        <v>-9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2404.267431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2368.36339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1529.147609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2404.267431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2368.36339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1529.147609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2404.267431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2368.36339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1529.147609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2404.267431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2368.36339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1529.147609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2404.267431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2368.36339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1529.147609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2404.267431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2368.36339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1529.147609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2404.267431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2368.36339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1529.147609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2404.267431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2368.36339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1529.147609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2404.267431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2368.36339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1529.147609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2404.267431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2368.36339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1529.147609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2404.267431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2368.36339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1529.147609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2404.267431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2368.36339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1529.147609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2404.267431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2368.36339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1529.147609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2404.267431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2368.36339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1529.147609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2404.267431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2368.36339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1529.147609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2404.267431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2368.36339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1529.147609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2404.267431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2368.36339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1529.147609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2404.267431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2368.36339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1529.147609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2404.267431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2368.36339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1529.147609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2404.267431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2368.36339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1529.147609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2404.267431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2368.36339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1529.147609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2404.267431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2368.36339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1529.147609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2404.267431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2368.36339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1529.147609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2404.267431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2368.36339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1529.147609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2404.267431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2368.36339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1529.147609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2404.267431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2368.36339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1529.147609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2404.267431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2368.36339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1529.147609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2404.267431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2368.36339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1529.147609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2404.267431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2368.36339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1529.147609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2404.267431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2368.36339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1529.147609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2404.267431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2368.36339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1529.147609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2404.267431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2368.36339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1529.147609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2404.267431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2368.36339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1529.147609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2404.267431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2368.36339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1529.147609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2404.267431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2368.36339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1529.147609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2404.267431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2368.36339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1529.147609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2404.267431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2368.36339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1529.147609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2404.267431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2368.36339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1529.147609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2404.267431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2368.36339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1529.147609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2404.267431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2368.36339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1529.147609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2404.267431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2368.36339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1529.147609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2404.267431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2368.36339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1529.147609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2404.267431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2368.36339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1529.147609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2404.267431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2368.36339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1529.147609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2404.267431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2368.36339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1529.147609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2404.267431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2368.36339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1529.147609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2404.267431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2368.36339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1529.147609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35</v>
      </c>
      <c r="H7" s="89">
        <f>if(isblank(C7),"",countif(Pelitulokset!B:C,C7))</f>
        <v>46</v>
      </c>
      <c r="I7" s="90" t="str">
        <f t="array" ref="I7">iferror(index('Säännöt ja ohjeet'!$H$19:$H$46,match(J7,'Säännöt ja ohjeet'!$J$19:$J$46,-1)+1,0) &amp; if(J7&gt;1600," (" &amp; round(J7,0) &amp; ")",""),"")</f>
        <v>4 dan (2404)</v>
      </c>
      <c r="J7" s="90">
        <f t="array" ref="J7">iferror(index(Pelitulokset!$AI$183:$JL$183,1,match($C7,Pelitulokset!$AI$3:$JL$3,0)),"")</f>
        <v>2404.267431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16</v>
      </c>
      <c r="I16" s="90" t="str">
        <f t="array" ref="I16">iferror(index('Säännöt ja ohjeet'!$H$19:$H$46,match(J16,'Säännöt ja ohjeet'!$J$19:$J$46,-1)+1,0) &amp; if(J16&gt;1600," (" &amp; round(J16,0) &amp; ")",""),"")</f>
        <v>4 dan (2368)</v>
      </c>
      <c r="J16" s="90">
        <f t="array" ref="J16">iferror(index(Pelitulokset!$AI$183:$JL$183,1,match($C16,Pelitulokset!$AI$3:$JL$3,0)),"")</f>
        <v>2368.36339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1529.147609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−15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(2404)</v>
      </c>
      <c r="H53" s="139">
        <f t="array" ref="H53">iferror(round(index('Osallistujat ja seuranta'!$G$5:$G$30,match("1.",'Osallistujat ja seuranta'!$P$5:$P$30,0),0),0),"")</f>
        <v>35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