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<sst xmlns="http://schemas.openxmlformats.org/spreadsheetml/2006/main" count="566" uniqueCount="172">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</sst>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Relationship Id="rId5" Type="http://schemas.openxmlformats.org/officeDocument/2006/relationships/image" Target="../media/image7.jpg"/><Relationship Id="rId6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4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 t="s">
        <v>43</v>
      </c>
      <c r="C118" s="31" t="s">
        <v>38</v>
      </c>
      <c r="D118" s="31">
        <v>0.0</v>
      </c>
      <c r="E118" s="31" t="s">
        <v>43</v>
      </c>
      <c r="F118" s="44">
        <v>45882.0</v>
      </c>
      <c r="G118" s="34"/>
      <c r="H118" s="34" t="b">
        <f t="shared" si="3"/>
        <v>1</v>
      </c>
      <c r="I118" s="34" t="b">
        <f>if(iferror(match(B118,'Osallistujat ja seuranta'!C:C,0),0)&gt;0,TRUE,FALSE)</f>
        <v>1</v>
      </c>
      <c r="J118" s="34" t="b">
        <f>if(iferror(match(C118,'Osallistujat ja seuranta'!C:C,0),0)&gt;0,TRUE,FALSE)</f>
        <v>1</v>
      </c>
      <c r="K118" s="34" t="b">
        <f t="shared" si="4"/>
        <v>1</v>
      </c>
      <c r="L118" s="34" t="b">
        <f t="shared" si="5"/>
        <v>1</v>
      </c>
      <c r="M118" s="34" t="b">
        <f t="shared" si="6"/>
        <v>1</v>
      </c>
      <c r="N118" s="35">
        <f t="shared" si="33"/>
        <v>1</v>
      </c>
      <c r="O118" s="36">
        <f t="shared" si="8"/>
        <v>1743.478085</v>
      </c>
      <c r="P118" s="36">
        <f t="shared" si="9"/>
        <v>1813.36737</v>
      </c>
      <c r="Q118" s="37">
        <f t="shared" si="10"/>
        <v>-69.88928533</v>
      </c>
      <c r="R118" s="36">
        <f t="shared" si="11"/>
        <v>1813.36737</v>
      </c>
      <c r="S118" s="35">
        <f t="shared" si="12"/>
        <v>1</v>
      </c>
      <c r="T118" s="35">
        <f t="shared" si="13"/>
        <v>-51.45146349</v>
      </c>
      <c r="U118" s="35">
        <f t="shared" si="14"/>
        <v>-51.12988203</v>
      </c>
      <c r="V118" s="38">
        <f t="shared" si="15"/>
        <v>0.420290383</v>
      </c>
      <c r="W118" s="39">
        <f t="shared" si="16"/>
        <v>26.6563321</v>
      </c>
      <c r="X118" s="39">
        <f t="shared" si="17"/>
        <v>1.391495177</v>
      </c>
      <c r="Y118" s="39">
        <f>if(N118=1,(W118*(S118-V118))*'Säännöt ja ohjeet'!$B$54+X118,"")</f>
        <v>32.29735932</v>
      </c>
      <c r="Z118" s="39">
        <f t="shared" si="18"/>
        <v>0</v>
      </c>
      <c r="AA118" s="39">
        <f t="shared" si="19"/>
        <v>0.579709617</v>
      </c>
      <c r="AB118" s="39">
        <f t="shared" si="20"/>
        <v>24.76725435</v>
      </c>
      <c r="AC118" s="39">
        <f t="shared" si="21"/>
        <v>1.217037361</v>
      </c>
      <c r="AD118" s="39">
        <f>if(N118=1,(AB118*(Z118-AA118))*'Säännöt ja ohjeet'!$B$54+AC118,"")</f>
        <v>-27.4985937</v>
      </c>
      <c r="AE118" s="40">
        <f t="shared" si="22"/>
        <v>12</v>
      </c>
      <c r="AF118" s="40">
        <f t="shared" si="23"/>
        <v>-10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1775.775444</v>
      </c>
      <c r="AK118" s="28">
        <f t="shared" si="146"/>
        <v>2429.455505</v>
      </c>
      <c r="AL118" s="28">
        <f t="shared" si="146"/>
        <v>1785.868777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1524.474495</v>
      </c>
    </row>
    <row r="119">
      <c r="A119" s="1"/>
      <c r="B119" s="30" t="s">
        <v>46</v>
      </c>
      <c r="C119" s="31" t="s">
        <v>37</v>
      </c>
      <c r="D119" s="31">
        <v>0.0</v>
      </c>
      <c r="E119" s="31" t="s">
        <v>46</v>
      </c>
      <c r="F119" s="44">
        <v>45886.0</v>
      </c>
      <c r="G119" s="34"/>
      <c r="H119" s="34" t="b">
        <f t="shared" si="3"/>
        <v>1</v>
      </c>
      <c r="I119" s="34" t="b">
        <f>if(iferror(match(B119,'Osallistujat ja seuranta'!C:C,0),0)&gt;0,TRUE,FALSE)</f>
        <v>1</v>
      </c>
      <c r="J119" s="34" t="b">
        <f>if(iferror(match(C119,'Osallistujat ja seuranta'!C:C,0),0)&gt;0,TRUE,FALSE)</f>
        <v>1</v>
      </c>
      <c r="K119" s="34" t="b">
        <f t="shared" si="4"/>
        <v>1</v>
      </c>
      <c r="L119" s="34" t="b">
        <f t="shared" si="5"/>
        <v>1</v>
      </c>
      <c r="M119" s="34" t="b">
        <f t="shared" si="6"/>
        <v>1</v>
      </c>
      <c r="N119" s="35">
        <f t="shared" si="33"/>
        <v>1</v>
      </c>
      <c r="O119" s="36">
        <f t="shared" si="8"/>
        <v>1688.935305</v>
      </c>
      <c r="P119" s="36">
        <f t="shared" si="9"/>
        <v>1537.14849</v>
      </c>
      <c r="Q119" s="37">
        <f t="shared" si="10"/>
        <v>151.7868154</v>
      </c>
      <c r="R119" s="36">
        <f t="shared" si="11"/>
        <v>1537.14849</v>
      </c>
      <c r="S119" s="35">
        <f t="shared" si="12"/>
        <v>1</v>
      </c>
      <c r="T119" s="35">
        <f t="shared" si="13"/>
        <v>-51.69255378</v>
      </c>
      <c r="U119" s="35">
        <f t="shared" si="14"/>
        <v>-52.32281567</v>
      </c>
      <c r="V119" s="38">
        <f t="shared" si="15"/>
        <v>0.6525488423</v>
      </c>
      <c r="W119" s="39">
        <f t="shared" si="16"/>
        <v>28.16649295</v>
      </c>
      <c r="X119" s="39">
        <f t="shared" si="17"/>
        <v>1.527758042</v>
      </c>
      <c r="Y119" s="39">
        <f>if(N119=1,(W119*(S119-V119))*'Säännöt ja ohjeet'!$B$54+X119,"")</f>
        <v>21.10071921</v>
      </c>
      <c r="Z119" s="39">
        <f t="shared" si="18"/>
        <v>0</v>
      </c>
      <c r="AA119" s="39">
        <f t="shared" si="19"/>
        <v>0.3474511577</v>
      </c>
      <c r="AB119" s="39">
        <f t="shared" si="20"/>
        <v>32.53098236</v>
      </c>
      <c r="AC119" s="39">
        <f t="shared" si="21"/>
        <v>1.907143221</v>
      </c>
      <c r="AD119" s="39">
        <f>if(N119=1,(AB119*(Z119-AA119))*'Säännöt ja ohjeet'!$B$54+AC119,"")</f>
        <v>-20.69871174</v>
      </c>
      <c r="AE119" s="40">
        <f t="shared" si="22"/>
        <v>8</v>
      </c>
      <c r="AF119" s="40">
        <f t="shared" si="23"/>
        <v>-6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1775.775444</v>
      </c>
      <c r="AK119" s="28">
        <f t="shared" si="147"/>
        <v>2429.455505</v>
      </c>
      <c r="AL119" s="28">
        <f t="shared" si="147"/>
        <v>1785.868777</v>
      </c>
      <c r="AM119" s="28">
        <f t="shared" si="147"/>
        <v>1710.036025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1516.449778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1524.489957</v>
      </c>
    </row>
    <row r="120">
      <c r="A120" s="1"/>
      <c r="B120" s="30" t="s">
        <v>45</v>
      </c>
      <c r="C120" s="31" t="s">
        <v>38</v>
      </c>
      <c r="D120" s="31">
        <v>6.0</v>
      </c>
      <c r="E120" s="31" t="s">
        <v>45</v>
      </c>
      <c r="F120" s="44">
        <v>45886.0</v>
      </c>
      <c r="G120" s="34"/>
      <c r="H120" s="34" t="b">
        <f t="shared" si="3"/>
        <v>1</v>
      </c>
      <c r="I120" s="34" t="b">
        <f>if(iferror(match(B120,'Osallistujat ja seuranta'!C:C,0),0)&gt;0,TRUE,FALSE)</f>
        <v>1</v>
      </c>
      <c r="J120" s="34" t="b">
        <f>if(iferror(match(C120,'Osallistujat ja seuranta'!C:C,0),0)&gt;0,TRUE,FALSE)</f>
        <v>1</v>
      </c>
      <c r="K120" s="34" t="b">
        <f t="shared" si="4"/>
        <v>1</v>
      </c>
      <c r="L120" s="34" t="b">
        <f t="shared" si="5"/>
        <v>1</v>
      </c>
      <c r="M120" s="34" t="b">
        <f t="shared" si="6"/>
        <v>1</v>
      </c>
      <c r="N120" s="35">
        <f t="shared" si="33"/>
        <v>1</v>
      </c>
      <c r="O120" s="36">
        <f t="shared" si="8"/>
        <v>2429.455505</v>
      </c>
      <c r="P120" s="36">
        <f t="shared" si="9"/>
        <v>1785.868777</v>
      </c>
      <c r="Q120" s="37">
        <f t="shared" si="10"/>
        <v>93.58672785</v>
      </c>
      <c r="R120" s="36">
        <f t="shared" si="11"/>
        <v>2335.868777</v>
      </c>
      <c r="S120" s="35">
        <f t="shared" si="12"/>
        <v>1</v>
      </c>
      <c r="T120" s="35">
        <f t="shared" si="13"/>
        <v>-47.38383211</v>
      </c>
      <c r="U120" s="35">
        <f t="shared" si="14"/>
        <v>-48.09859186</v>
      </c>
      <c r="V120" s="38">
        <f t="shared" si="15"/>
        <v>0.6714520373</v>
      </c>
      <c r="W120" s="39">
        <f t="shared" si="16"/>
        <v>10.52004421</v>
      </c>
      <c r="X120" s="39">
        <f t="shared" si="17"/>
        <v>0.03617351094</v>
      </c>
      <c r="Y120" s="39">
        <f>if(N120=1,(W120*(S120-V120))*'Säännöt ja ohjeet'!$B$54+X120,"")</f>
        <v>6.948851698</v>
      </c>
      <c r="Z120" s="39">
        <f t="shared" si="18"/>
        <v>0</v>
      </c>
      <c r="AA120" s="39">
        <f t="shared" si="19"/>
        <v>0.3285479627</v>
      </c>
      <c r="AB120" s="39">
        <f t="shared" si="20"/>
        <v>25.5043131</v>
      </c>
      <c r="AC120" s="39">
        <f t="shared" si="21"/>
        <v>1.285651372</v>
      </c>
      <c r="AD120" s="39">
        <f>if(N120=1,(AB120*(Z120-AA120))*'Säännöt ja ohjeet'!$B$54+AC120,"")</f>
        <v>-15.47312885</v>
      </c>
      <c r="AE120" s="40">
        <f t="shared" si="22"/>
        <v>11</v>
      </c>
      <c r="AF120" s="40">
        <f t="shared" si="23"/>
        <v>-9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1775.775444</v>
      </c>
      <c r="AK120" s="28">
        <f t="shared" si="148"/>
        <v>2436.404356</v>
      </c>
      <c r="AL120" s="28">
        <f t="shared" si="148"/>
        <v>1770.395648</v>
      </c>
      <c r="AM120" s="28">
        <f t="shared" si="148"/>
        <v>1710.036025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1516.449778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1524.1621</v>
      </c>
    </row>
    <row r="121">
      <c r="A121" s="1"/>
      <c r="B121" s="30" t="s">
        <v>38</v>
      </c>
      <c r="C121" s="31" t="s">
        <v>37</v>
      </c>
      <c r="D121" s="31">
        <v>0.0</v>
      </c>
      <c r="E121" s="31" t="s">
        <v>37</v>
      </c>
      <c r="F121" s="44">
        <v>45886.0</v>
      </c>
      <c r="G121" s="34"/>
      <c r="H121" s="34" t="b">
        <f t="shared" si="3"/>
        <v>1</v>
      </c>
      <c r="I121" s="34" t="b">
        <f>if(iferror(match(B121,'Osallistujat ja seuranta'!C:C,0),0)&gt;0,TRUE,FALSE)</f>
        <v>1</v>
      </c>
      <c r="J121" s="34" t="b">
        <f>if(iferror(match(C121,'Osallistujat ja seuranta'!C:C,0),0)&gt;0,TRUE,FALSE)</f>
        <v>1</v>
      </c>
      <c r="K121" s="34" t="b">
        <f t="shared" si="4"/>
        <v>1</v>
      </c>
      <c r="L121" s="34" t="b">
        <f t="shared" si="5"/>
        <v>1</v>
      </c>
      <c r="M121" s="34" t="b">
        <f t="shared" si="6"/>
        <v>1</v>
      </c>
      <c r="N121" s="35">
        <f t="shared" si="33"/>
        <v>1</v>
      </c>
      <c r="O121" s="36">
        <f t="shared" si="8"/>
        <v>1770.395648</v>
      </c>
      <c r="P121" s="36">
        <f t="shared" si="9"/>
        <v>1516.449778</v>
      </c>
      <c r="Q121" s="37">
        <f t="shared" si="10"/>
        <v>253.9458697</v>
      </c>
      <c r="R121" s="36">
        <f t="shared" si="11"/>
        <v>1516.449778</v>
      </c>
      <c r="S121" s="35">
        <f t="shared" si="12"/>
        <v>0</v>
      </c>
      <c r="T121" s="35">
        <f t="shared" si="13"/>
        <v>-51.32935071</v>
      </c>
      <c r="U121" s="35">
        <f t="shared" si="14"/>
        <v>-52.40452814</v>
      </c>
      <c r="V121" s="38">
        <f t="shared" si="15"/>
        <v>0.7455802727</v>
      </c>
      <c r="W121" s="39">
        <f t="shared" si="16"/>
        <v>25.92260152</v>
      </c>
      <c r="X121" s="39">
        <f t="shared" si="17"/>
        <v>1.324277374</v>
      </c>
      <c r="Y121" s="39">
        <f>if(N121=1,(W121*(S121-V121))*'Säännöt ja ohjeet'!$B$54+X121,"")</f>
        <v>-37.33048324</v>
      </c>
      <c r="Z121" s="39">
        <f t="shared" si="18"/>
        <v>1</v>
      </c>
      <c r="AA121" s="39">
        <f t="shared" si="19"/>
        <v>0.2544197273</v>
      </c>
      <c r="AB121" s="39">
        <f t="shared" si="20"/>
        <v>33.14427743</v>
      </c>
      <c r="AC121" s="39">
        <f t="shared" si="21"/>
        <v>1.958886707</v>
      </c>
      <c r="AD121" s="39">
        <f>if(N121=1,(AB121*(Z121-AA121))*'Säännöt ja ohjeet'!$B$54+AC121,"")</f>
        <v>51.38232552</v>
      </c>
      <c r="AE121" s="40">
        <f t="shared" si="22"/>
        <v>-14</v>
      </c>
      <c r="AF121" s="40">
        <f t="shared" si="23"/>
        <v>16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1775.775444</v>
      </c>
      <c r="AK121" s="28">
        <f t="shared" si="149"/>
        <v>2436.404356</v>
      </c>
      <c r="AL121" s="28">
        <f t="shared" si="149"/>
        <v>1733.065165</v>
      </c>
      <c r="AM121" s="28">
        <f t="shared" si="149"/>
        <v>1710.036025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1567.832104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1524.702555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1775.775444</v>
      </c>
      <c r="AK122" s="28">
        <f t="shared" si="150"/>
        <v>2436.404356</v>
      </c>
      <c r="AL122" s="28">
        <f t="shared" si="150"/>
        <v>1733.065165</v>
      </c>
      <c r="AM122" s="28">
        <f t="shared" si="150"/>
        <v>1710.036025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1567.832104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1524.702555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1775.775444</v>
      </c>
      <c r="AK123" s="28">
        <f t="shared" si="151"/>
        <v>2436.404356</v>
      </c>
      <c r="AL123" s="28">
        <f t="shared" si="151"/>
        <v>1733.065165</v>
      </c>
      <c r="AM123" s="28">
        <f t="shared" si="151"/>
        <v>1710.036025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1567.832104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1524.702555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1775.775444</v>
      </c>
      <c r="AK124" s="28">
        <f t="shared" si="152"/>
        <v>2436.404356</v>
      </c>
      <c r="AL124" s="28">
        <f t="shared" si="152"/>
        <v>1733.065165</v>
      </c>
      <c r="AM124" s="28">
        <f t="shared" si="152"/>
        <v>1710.036025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1567.832104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1524.702555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1775.775444</v>
      </c>
      <c r="AK125" s="28">
        <f t="shared" si="153"/>
        <v>2436.404356</v>
      </c>
      <c r="AL125" s="28">
        <f t="shared" si="153"/>
        <v>1733.065165</v>
      </c>
      <c r="AM125" s="28">
        <f t="shared" si="153"/>
        <v>1710.036025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1567.832104</v>
      </c>
      <c r="AQ125" s="28">
        <f t="shared" si="153"/>
        <v>1139.739963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1524.702555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1775.775444</v>
      </c>
      <c r="AK126" s="28">
        <f t="shared" si="154"/>
        <v>2436.404356</v>
      </c>
      <c r="AL126" s="28">
        <f t="shared" si="154"/>
        <v>1733.065165</v>
      </c>
      <c r="AM126" s="28">
        <f t="shared" si="154"/>
        <v>1710.036025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1567.832104</v>
      </c>
      <c r="AQ126" s="28">
        <f t="shared" si="154"/>
        <v>1139.739963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1524.702555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1775.775444</v>
      </c>
      <c r="AK127" s="28">
        <f t="shared" si="155"/>
        <v>2436.404356</v>
      </c>
      <c r="AL127" s="28">
        <f t="shared" si="155"/>
        <v>1733.065165</v>
      </c>
      <c r="AM127" s="28">
        <f t="shared" si="155"/>
        <v>1710.036025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1567.832104</v>
      </c>
      <c r="AQ127" s="28">
        <f t="shared" si="155"/>
        <v>1139.739963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1524.702555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1775.775444</v>
      </c>
      <c r="AK128" s="28">
        <f t="shared" si="156"/>
        <v>2436.404356</v>
      </c>
      <c r="AL128" s="28">
        <f t="shared" si="156"/>
        <v>1733.065165</v>
      </c>
      <c r="AM128" s="28">
        <f t="shared" si="156"/>
        <v>1710.036025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1567.832104</v>
      </c>
      <c r="AQ128" s="28">
        <f t="shared" si="156"/>
        <v>1139.739963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1524.702555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1775.775444</v>
      </c>
      <c r="AK129" s="28">
        <f t="shared" si="157"/>
        <v>2436.404356</v>
      </c>
      <c r="AL129" s="28">
        <f t="shared" si="157"/>
        <v>1733.065165</v>
      </c>
      <c r="AM129" s="28">
        <f t="shared" si="157"/>
        <v>1710.036025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1567.832104</v>
      </c>
      <c r="AQ129" s="28">
        <f t="shared" si="157"/>
        <v>1139.739963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1524.702555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1775.775444</v>
      </c>
      <c r="AK130" s="28">
        <f t="shared" si="158"/>
        <v>2436.404356</v>
      </c>
      <c r="AL130" s="28">
        <f t="shared" si="158"/>
        <v>1733.065165</v>
      </c>
      <c r="AM130" s="28">
        <f t="shared" si="158"/>
        <v>1710.036025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1567.832104</v>
      </c>
      <c r="AQ130" s="28">
        <f t="shared" si="158"/>
        <v>1139.739963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1524.702555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1775.775444</v>
      </c>
      <c r="AK131" s="28">
        <f t="shared" si="159"/>
        <v>2436.404356</v>
      </c>
      <c r="AL131" s="28">
        <f t="shared" si="159"/>
        <v>1733.065165</v>
      </c>
      <c r="AM131" s="28">
        <f t="shared" si="159"/>
        <v>1710.036025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1567.832104</v>
      </c>
      <c r="AQ131" s="28">
        <f t="shared" si="159"/>
        <v>1139.739963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1524.702555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1775.775444</v>
      </c>
      <c r="AK132" s="28">
        <f t="shared" si="160"/>
        <v>2436.404356</v>
      </c>
      <c r="AL132" s="28">
        <f t="shared" si="160"/>
        <v>1733.065165</v>
      </c>
      <c r="AM132" s="28">
        <f t="shared" si="160"/>
        <v>1710.036025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1567.832104</v>
      </c>
      <c r="AQ132" s="28">
        <f t="shared" si="160"/>
        <v>1139.739963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1524.702555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1775.775444</v>
      </c>
      <c r="AK133" s="28">
        <f t="shared" si="161"/>
        <v>2436.404356</v>
      </c>
      <c r="AL133" s="28">
        <f t="shared" si="161"/>
        <v>1733.065165</v>
      </c>
      <c r="AM133" s="28">
        <f t="shared" si="161"/>
        <v>1710.036025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1567.832104</v>
      </c>
      <c r="AQ133" s="28">
        <f t="shared" si="161"/>
        <v>1139.739963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1524.702555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1775.775444</v>
      </c>
      <c r="AK134" s="28">
        <f t="shared" si="162"/>
        <v>2436.404356</v>
      </c>
      <c r="AL134" s="28">
        <f t="shared" si="162"/>
        <v>1733.065165</v>
      </c>
      <c r="AM134" s="28">
        <f t="shared" si="162"/>
        <v>1710.036025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1567.832104</v>
      </c>
      <c r="AQ134" s="28">
        <f t="shared" si="162"/>
        <v>1139.739963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2381.875918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1524.702555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1775.775444</v>
      </c>
      <c r="AK135" s="28">
        <f t="shared" si="163"/>
        <v>2436.404356</v>
      </c>
      <c r="AL135" s="28">
        <f t="shared" si="163"/>
        <v>1733.065165</v>
      </c>
      <c r="AM135" s="28">
        <f t="shared" si="163"/>
        <v>1710.036025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1567.832104</v>
      </c>
      <c r="AQ135" s="28">
        <f t="shared" si="163"/>
        <v>1139.739963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2381.875918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1524.702555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1775.775444</v>
      </c>
      <c r="AK136" s="28">
        <f t="shared" si="164"/>
        <v>2436.404356</v>
      </c>
      <c r="AL136" s="28">
        <f t="shared" si="164"/>
        <v>1733.065165</v>
      </c>
      <c r="AM136" s="28">
        <f t="shared" si="164"/>
        <v>1710.036025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1567.832104</v>
      </c>
      <c r="AQ136" s="28">
        <f t="shared" si="164"/>
        <v>1139.739963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2381.875918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1524.702555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1775.775444</v>
      </c>
      <c r="AK137" s="28">
        <f t="shared" si="165"/>
        <v>2436.404356</v>
      </c>
      <c r="AL137" s="28">
        <f t="shared" si="165"/>
        <v>1733.065165</v>
      </c>
      <c r="AM137" s="28">
        <f t="shared" si="165"/>
        <v>1710.036025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1567.832104</v>
      </c>
      <c r="AQ137" s="28">
        <f t="shared" si="165"/>
        <v>1139.739963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2381.875918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1524.702555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1775.775444</v>
      </c>
      <c r="AK138" s="28">
        <f t="shared" si="166"/>
        <v>2436.404356</v>
      </c>
      <c r="AL138" s="28">
        <f t="shared" si="166"/>
        <v>1733.065165</v>
      </c>
      <c r="AM138" s="28">
        <f t="shared" si="166"/>
        <v>1710.036025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1567.832104</v>
      </c>
      <c r="AQ138" s="28">
        <f t="shared" si="166"/>
        <v>1139.739963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2381.875918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1524.702555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1775.775444</v>
      </c>
      <c r="AK139" s="28">
        <f t="shared" si="167"/>
        <v>2436.404356</v>
      </c>
      <c r="AL139" s="28">
        <f t="shared" si="167"/>
        <v>1733.065165</v>
      </c>
      <c r="AM139" s="28">
        <f t="shared" si="167"/>
        <v>1710.036025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1567.832104</v>
      </c>
      <c r="AQ139" s="28">
        <f t="shared" si="167"/>
        <v>1139.739963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2381.875918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1524.702555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1775.775444</v>
      </c>
      <c r="AK140" s="28">
        <f t="shared" si="168"/>
        <v>2436.404356</v>
      </c>
      <c r="AL140" s="28">
        <f t="shared" si="168"/>
        <v>1733.065165</v>
      </c>
      <c r="AM140" s="28">
        <f t="shared" si="168"/>
        <v>1710.036025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1567.832104</v>
      </c>
      <c r="AQ140" s="28">
        <f t="shared" si="168"/>
        <v>1139.739963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2381.875918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1524.702555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1775.775444</v>
      </c>
      <c r="AK141" s="28">
        <f t="shared" si="169"/>
        <v>2436.404356</v>
      </c>
      <c r="AL141" s="28">
        <f t="shared" si="169"/>
        <v>1733.065165</v>
      </c>
      <c r="AM141" s="28">
        <f t="shared" si="169"/>
        <v>1710.036025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1567.832104</v>
      </c>
      <c r="AQ141" s="28">
        <f t="shared" si="169"/>
        <v>1139.739963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2381.875918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1524.702555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1775.775444</v>
      </c>
      <c r="AK142" s="28">
        <f t="shared" si="170"/>
        <v>2436.404356</v>
      </c>
      <c r="AL142" s="28">
        <f t="shared" si="170"/>
        <v>1733.065165</v>
      </c>
      <c r="AM142" s="28">
        <f t="shared" si="170"/>
        <v>1710.036025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1567.832104</v>
      </c>
      <c r="AQ142" s="28">
        <f t="shared" si="170"/>
        <v>1139.739963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2381.875918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1524.702555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1775.775444</v>
      </c>
      <c r="AK143" s="28">
        <f t="shared" si="171"/>
        <v>2436.404356</v>
      </c>
      <c r="AL143" s="28">
        <f t="shared" si="171"/>
        <v>1733.065165</v>
      </c>
      <c r="AM143" s="28">
        <f t="shared" si="171"/>
        <v>1710.036025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1567.832104</v>
      </c>
      <c r="AQ143" s="28">
        <f t="shared" si="171"/>
        <v>1139.739963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2381.875918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1524.702555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1775.775444</v>
      </c>
      <c r="AK144" s="28">
        <f t="shared" si="172"/>
        <v>2436.404356</v>
      </c>
      <c r="AL144" s="28">
        <f t="shared" si="172"/>
        <v>1733.065165</v>
      </c>
      <c r="AM144" s="28">
        <f t="shared" si="172"/>
        <v>1710.036025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1567.832104</v>
      </c>
      <c r="AQ144" s="28">
        <f t="shared" si="172"/>
        <v>1139.739963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2381.875918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1524.702555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1775.775444</v>
      </c>
      <c r="AK145" s="28">
        <f t="shared" si="173"/>
        <v>2436.404356</v>
      </c>
      <c r="AL145" s="28">
        <f t="shared" si="173"/>
        <v>1733.065165</v>
      </c>
      <c r="AM145" s="28">
        <f t="shared" si="173"/>
        <v>1710.036025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1567.832104</v>
      </c>
      <c r="AQ145" s="28">
        <f t="shared" si="173"/>
        <v>1139.739963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2381.875918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1524.702555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1775.775444</v>
      </c>
      <c r="AK146" s="28">
        <f t="shared" si="174"/>
        <v>2436.404356</v>
      </c>
      <c r="AL146" s="28">
        <f t="shared" si="174"/>
        <v>1733.065165</v>
      </c>
      <c r="AM146" s="28">
        <f t="shared" si="174"/>
        <v>1710.036025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1567.832104</v>
      </c>
      <c r="AQ146" s="28">
        <f t="shared" si="174"/>
        <v>1139.739963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2381.875918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1524.702555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1775.775444</v>
      </c>
      <c r="AK147" s="28">
        <f t="shared" si="175"/>
        <v>2436.404356</v>
      </c>
      <c r="AL147" s="28">
        <f t="shared" si="175"/>
        <v>1733.065165</v>
      </c>
      <c r="AM147" s="28">
        <f t="shared" si="175"/>
        <v>1710.036025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1567.832104</v>
      </c>
      <c r="AQ147" s="28">
        <f t="shared" si="175"/>
        <v>1139.739963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2381.875918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1524.702555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1775.775444</v>
      </c>
      <c r="AK148" s="28">
        <f t="shared" si="176"/>
        <v>2436.404356</v>
      </c>
      <c r="AL148" s="28">
        <f t="shared" si="176"/>
        <v>1733.065165</v>
      </c>
      <c r="AM148" s="28">
        <f t="shared" si="176"/>
        <v>1710.036025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1567.832104</v>
      </c>
      <c r="AQ148" s="28">
        <f t="shared" si="176"/>
        <v>1139.739963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2381.875918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1524.702555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1775.775444</v>
      </c>
      <c r="AK149" s="28">
        <f t="shared" si="177"/>
        <v>2436.404356</v>
      </c>
      <c r="AL149" s="28">
        <f t="shared" si="177"/>
        <v>1733.065165</v>
      </c>
      <c r="AM149" s="28">
        <f t="shared" si="177"/>
        <v>1710.036025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1567.832104</v>
      </c>
      <c r="AQ149" s="28">
        <f t="shared" si="177"/>
        <v>1139.739963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2381.875918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1524.702555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1775.775444</v>
      </c>
      <c r="AK150" s="28">
        <f t="shared" si="178"/>
        <v>2436.404356</v>
      </c>
      <c r="AL150" s="28">
        <f t="shared" si="178"/>
        <v>1733.065165</v>
      </c>
      <c r="AM150" s="28">
        <f t="shared" si="178"/>
        <v>1710.036025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1567.832104</v>
      </c>
      <c r="AQ150" s="28">
        <f t="shared" si="178"/>
        <v>1139.739963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2381.875918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1524.702555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1775.775444</v>
      </c>
      <c r="AK151" s="28">
        <f t="shared" si="179"/>
        <v>2436.404356</v>
      </c>
      <c r="AL151" s="28">
        <f t="shared" si="179"/>
        <v>1733.065165</v>
      </c>
      <c r="AM151" s="28">
        <f t="shared" si="179"/>
        <v>1710.036025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1567.832104</v>
      </c>
      <c r="AQ151" s="28">
        <f t="shared" si="179"/>
        <v>1139.739963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2381.875918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1524.702555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1775.775444</v>
      </c>
      <c r="AK152" s="28">
        <f t="shared" si="180"/>
        <v>2436.404356</v>
      </c>
      <c r="AL152" s="28">
        <f t="shared" si="180"/>
        <v>1733.065165</v>
      </c>
      <c r="AM152" s="28">
        <f t="shared" si="180"/>
        <v>1710.036025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1567.832104</v>
      </c>
      <c r="AQ152" s="28">
        <f t="shared" si="180"/>
        <v>1139.739963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2381.875918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1524.702555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1775.775444</v>
      </c>
      <c r="AK153" s="28">
        <f t="shared" si="181"/>
        <v>2436.404356</v>
      </c>
      <c r="AL153" s="28">
        <f t="shared" si="181"/>
        <v>1733.065165</v>
      </c>
      <c r="AM153" s="28">
        <f t="shared" si="181"/>
        <v>1710.036025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1567.832104</v>
      </c>
      <c r="AQ153" s="28">
        <f t="shared" si="181"/>
        <v>1139.739963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2381.875918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1524.702555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1775.775444</v>
      </c>
      <c r="AK154" s="28">
        <f t="shared" si="182"/>
        <v>2436.404356</v>
      </c>
      <c r="AL154" s="28">
        <f t="shared" si="182"/>
        <v>1733.065165</v>
      </c>
      <c r="AM154" s="28">
        <f t="shared" si="182"/>
        <v>1710.036025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1567.832104</v>
      </c>
      <c r="AQ154" s="28">
        <f t="shared" si="182"/>
        <v>1139.739963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2381.875918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1524.702555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1775.775444</v>
      </c>
      <c r="AK155" s="28">
        <f t="shared" si="183"/>
        <v>2436.404356</v>
      </c>
      <c r="AL155" s="28">
        <f t="shared" si="183"/>
        <v>1733.065165</v>
      </c>
      <c r="AM155" s="28">
        <f t="shared" si="183"/>
        <v>1710.036025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1567.832104</v>
      </c>
      <c r="AQ155" s="28">
        <f t="shared" si="183"/>
        <v>1139.739963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2381.875918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1524.702555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1775.775444</v>
      </c>
      <c r="AK156" s="28">
        <f t="shared" si="184"/>
        <v>2436.404356</v>
      </c>
      <c r="AL156" s="28">
        <f t="shared" si="184"/>
        <v>1733.065165</v>
      </c>
      <c r="AM156" s="28">
        <f t="shared" si="184"/>
        <v>1710.036025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1567.832104</v>
      </c>
      <c r="AQ156" s="28">
        <f t="shared" si="184"/>
        <v>1139.739963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2381.875918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1524.702555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1775.775444</v>
      </c>
      <c r="AK157" s="28">
        <f t="shared" si="185"/>
        <v>2436.404356</v>
      </c>
      <c r="AL157" s="28">
        <f t="shared" si="185"/>
        <v>1733.065165</v>
      </c>
      <c r="AM157" s="28">
        <f t="shared" si="185"/>
        <v>1710.036025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1567.832104</v>
      </c>
      <c r="AQ157" s="28">
        <f t="shared" si="185"/>
        <v>1139.739963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2381.875918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1524.702555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1775.775444</v>
      </c>
      <c r="AK158" s="28">
        <f t="shared" si="186"/>
        <v>2436.404356</v>
      </c>
      <c r="AL158" s="28">
        <f t="shared" si="186"/>
        <v>1733.065165</v>
      </c>
      <c r="AM158" s="28">
        <f t="shared" si="186"/>
        <v>1710.036025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1567.832104</v>
      </c>
      <c r="AQ158" s="28">
        <f t="shared" si="186"/>
        <v>1139.739963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2381.875918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1524.702555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1775.775444</v>
      </c>
      <c r="AK159" s="28">
        <f t="shared" si="187"/>
        <v>2436.404356</v>
      </c>
      <c r="AL159" s="28">
        <f t="shared" si="187"/>
        <v>1733.065165</v>
      </c>
      <c r="AM159" s="28">
        <f t="shared" si="187"/>
        <v>1710.036025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1567.832104</v>
      </c>
      <c r="AQ159" s="28">
        <f t="shared" si="187"/>
        <v>1139.739963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2381.875918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1524.702555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1775.775444</v>
      </c>
      <c r="AK160" s="28">
        <f t="shared" si="188"/>
        <v>2436.404356</v>
      </c>
      <c r="AL160" s="28">
        <f t="shared" si="188"/>
        <v>1733.065165</v>
      </c>
      <c r="AM160" s="28">
        <f t="shared" si="188"/>
        <v>1710.036025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1567.832104</v>
      </c>
      <c r="AQ160" s="28">
        <f t="shared" si="188"/>
        <v>1139.739963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2381.875918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1524.702555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1775.775444</v>
      </c>
      <c r="AK161" s="28">
        <f t="shared" si="189"/>
        <v>2436.404356</v>
      </c>
      <c r="AL161" s="28">
        <f t="shared" si="189"/>
        <v>1733.065165</v>
      </c>
      <c r="AM161" s="28">
        <f t="shared" si="189"/>
        <v>1710.036025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1567.832104</v>
      </c>
      <c r="AQ161" s="28">
        <f t="shared" si="189"/>
        <v>1139.739963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2381.875918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1524.702555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1775.775444</v>
      </c>
      <c r="AK162" s="28">
        <f t="shared" si="190"/>
        <v>2436.404356</v>
      </c>
      <c r="AL162" s="28">
        <f t="shared" si="190"/>
        <v>1733.065165</v>
      </c>
      <c r="AM162" s="28">
        <f t="shared" si="190"/>
        <v>1710.036025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1567.832104</v>
      </c>
      <c r="AQ162" s="28">
        <f t="shared" si="190"/>
        <v>1139.739963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2381.875918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1524.702555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1775.775444</v>
      </c>
      <c r="AK163" s="28">
        <f t="shared" si="191"/>
        <v>2436.404356</v>
      </c>
      <c r="AL163" s="28">
        <f t="shared" si="191"/>
        <v>1733.065165</v>
      </c>
      <c r="AM163" s="28">
        <f t="shared" si="191"/>
        <v>1710.036025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1567.832104</v>
      </c>
      <c r="AQ163" s="28">
        <f t="shared" si="191"/>
        <v>1139.739963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2381.875918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1524.702555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1775.775444</v>
      </c>
      <c r="AK164" s="28">
        <f t="shared" si="192"/>
        <v>2436.404356</v>
      </c>
      <c r="AL164" s="28">
        <f t="shared" si="192"/>
        <v>1733.065165</v>
      </c>
      <c r="AM164" s="28">
        <f t="shared" si="192"/>
        <v>1710.036025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1567.832104</v>
      </c>
      <c r="AQ164" s="28">
        <f t="shared" si="192"/>
        <v>1139.739963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2381.875918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1524.702555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1775.775444</v>
      </c>
      <c r="AK165" s="28">
        <f t="shared" si="193"/>
        <v>2436.404356</v>
      </c>
      <c r="AL165" s="28">
        <f t="shared" si="193"/>
        <v>1733.065165</v>
      </c>
      <c r="AM165" s="28">
        <f t="shared" si="193"/>
        <v>1710.036025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1567.832104</v>
      </c>
      <c r="AQ165" s="28">
        <f t="shared" si="193"/>
        <v>1139.739963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2381.875918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1524.702555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1775.775444</v>
      </c>
      <c r="AK166" s="28">
        <f t="shared" si="194"/>
        <v>2436.404356</v>
      </c>
      <c r="AL166" s="28">
        <f t="shared" si="194"/>
        <v>1733.065165</v>
      </c>
      <c r="AM166" s="28">
        <f t="shared" si="194"/>
        <v>1710.036025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1567.832104</v>
      </c>
      <c r="AQ166" s="28">
        <f t="shared" si="194"/>
        <v>1139.739963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2381.875918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1524.702555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1775.775444</v>
      </c>
      <c r="AK167" s="28">
        <f t="shared" si="195"/>
        <v>2436.404356</v>
      </c>
      <c r="AL167" s="28">
        <f t="shared" si="195"/>
        <v>1733.065165</v>
      </c>
      <c r="AM167" s="28">
        <f t="shared" si="195"/>
        <v>1710.036025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1567.832104</v>
      </c>
      <c r="AQ167" s="28">
        <f t="shared" si="195"/>
        <v>1139.739963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2381.875918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1524.702555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1775.775444</v>
      </c>
      <c r="AK168" s="28">
        <f t="shared" si="196"/>
        <v>2436.404356</v>
      </c>
      <c r="AL168" s="28">
        <f t="shared" si="196"/>
        <v>1733.065165</v>
      </c>
      <c r="AM168" s="28">
        <f t="shared" si="196"/>
        <v>1710.036025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1567.832104</v>
      </c>
      <c r="AQ168" s="28">
        <f t="shared" si="196"/>
        <v>1139.739963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2381.875918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1524.702555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1775.775444</v>
      </c>
      <c r="AK169" s="28">
        <f t="shared" si="197"/>
        <v>2436.404356</v>
      </c>
      <c r="AL169" s="28">
        <f t="shared" si="197"/>
        <v>1733.065165</v>
      </c>
      <c r="AM169" s="28">
        <f t="shared" si="197"/>
        <v>1710.036025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1567.832104</v>
      </c>
      <c r="AQ169" s="28">
        <f t="shared" si="197"/>
        <v>1139.739963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2381.875918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1524.702555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1775.775444</v>
      </c>
      <c r="AK170" s="28">
        <f t="shared" si="198"/>
        <v>2436.404356</v>
      </c>
      <c r="AL170" s="28">
        <f t="shared" si="198"/>
        <v>1733.065165</v>
      </c>
      <c r="AM170" s="28">
        <f t="shared" si="198"/>
        <v>1710.036025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1567.832104</v>
      </c>
      <c r="AQ170" s="28">
        <f t="shared" si="198"/>
        <v>1139.739963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2381.875918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1524.702555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1775.775444</v>
      </c>
      <c r="AK171" s="28">
        <f t="shared" si="199"/>
        <v>2436.404356</v>
      </c>
      <c r="AL171" s="28">
        <f t="shared" si="199"/>
        <v>1733.065165</v>
      </c>
      <c r="AM171" s="28">
        <f t="shared" si="199"/>
        <v>1710.036025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1567.832104</v>
      </c>
      <c r="AQ171" s="28">
        <f t="shared" si="199"/>
        <v>1139.739963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2381.875918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1524.702555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1775.775444</v>
      </c>
      <c r="AK172" s="28">
        <f t="shared" si="200"/>
        <v>2436.404356</v>
      </c>
      <c r="AL172" s="28">
        <f t="shared" si="200"/>
        <v>1733.065165</v>
      </c>
      <c r="AM172" s="28">
        <f t="shared" si="200"/>
        <v>1710.036025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1567.832104</v>
      </c>
      <c r="AQ172" s="28">
        <f t="shared" si="200"/>
        <v>1139.739963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2381.875918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1524.702555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1775.775444</v>
      </c>
      <c r="AK173" s="28">
        <f t="shared" si="201"/>
        <v>2436.404356</v>
      </c>
      <c r="AL173" s="28">
        <f t="shared" si="201"/>
        <v>1733.065165</v>
      </c>
      <c r="AM173" s="28">
        <f t="shared" si="201"/>
        <v>1710.036025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1567.832104</v>
      </c>
      <c r="AQ173" s="28">
        <f t="shared" si="201"/>
        <v>1139.739963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2381.875918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1524.702555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1775.775444</v>
      </c>
      <c r="AK174" s="28">
        <f t="shared" si="202"/>
        <v>2436.404356</v>
      </c>
      <c r="AL174" s="28">
        <f t="shared" si="202"/>
        <v>1733.065165</v>
      </c>
      <c r="AM174" s="28">
        <f t="shared" si="202"/>
        <v>1710.036025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1567.832104</v>
      </c>
      <c r="AQ174" s="28">
        <f t="shared" si="202"/>
        <v>1139.739963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2381.875918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1524.702555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1775.775444</v>
      </c>
      <c r="AK175" s="28">
        <f t="shared" si="203"/>
        <v>2436.404356</v>
      </c>
      <c r="AL175" s="28">
        <f t="shared" si="203"/>
        <v>1733.065165</v>
      </c>
      <c r="AM175" s="28">
        <f t="shared" si="203"/>
        <v>1710.036025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1567.832104</v>
      </c>
      <c r="AQ175" s="28">
        <f t="shared" si="203"/>
        <v>1139.739963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2381.875918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1524.702555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1775.775444</v>
      </c>
      <c r="AK176" s="28">
        <f t="shared" si="204"/>
        <v>2436.404356</v>
      </c>
      <c r="AL176" s="28">
        <f t="shared" si="204"/>
        <v>1733.065165</v>
      </c>
      <c r="AM176" s="28">
        <f t="shared" si="204"/>
        <v>1710.036025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1567.832104</v>
      </c>
      <c r="AQ176" s="28">
        <f t="shared" si="204"/>
        <v>1139.739963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2381.875918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1524.702555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1775.775444</v>
      </c>
      <c r="AK177" s="28">
        <f t="shared" si="205"/>
        <v>2436.404356</v>
      </c>
      <c r="AL177" s="28">
        <f t="shared" si="205"/>
        <v>1733.065165</v>
      </c>
      <c r="AM177" s="28">
        <f t="shared" si="205"/>
        <v>1710.036025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1567.832104</v>
      </c>
      <c r="AQ177" s="28">
        <f t="shared" si="205"/>
        <v>1139.739963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2381.875918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1524.702555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1775.775444</v>
      </c>
      <c r="AK178" s="28">
        <f t="shared" si="206"/>
        <v>2436.404356</v>
      </c>
      <c r="AL178" s="28">
        <f t="shared" si="206"/>
        <v>1733.065165</v>
      </c>
      <c r="AM178" s="28">
        <f t="shared" si="206"/>
        <v>1710.036025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1567.832104</v>
      </c>
      <c r="AQ178" s="28">
        <f t="shared" si="206"/>
        <v>1139.739963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2381.875918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1524.702555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1775.775444</v>
      </c>
      <c r="AK179" s="28">
        <f t="shared" si="207"/>
        <v>2436.404356</v>
      </c>
      <c r="AL179" s="28">
        <f t="shared" si="207"/>
        <v>1733.065165</v>
      </c>
      <c r="AM179" s="28">
        <f t="shared" si="207"/>
        <v>1710.036025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1567.832104</v>
      </c>
      <c r="AQ179" s="28">
        <f t="shared" si="207"/>
        <v>1139.739963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2381.875918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1524.702555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1775.775444</v>
      </c>
      <c r="AK180" s="28">
        <f t="shared" si="208"/>
        <v>2436.404356</v>
      </c>
      <c r="AL180" s="28">
        <f t="shared" si="208"/>
        <v>1733.065165</v>
      </c>
      <c r="AM180" s="28">
        <f t="shared" si="208"/>
        <v>1710.036025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1567.832104</v>
      </c>
      <c r="AQ180" s="28">
        <f t="shared" si="208"/>
        <v>1139.739963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2381.875918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1524.702555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1204.770186</v>
      </c>
      <c r="AJ182" s="28">
        <f t="shared" si="209"/>
        <v>1775.775444</v>
      </c>
      <c r="AK182" s="28">
        <f t="shared" si="209"/>
        <v>2436.404356</v>
      </c>
      <c r="AL182" s="28">
        <f t="shared" si="209"/>
        <v>1733.065165</v>
      </c>
      <c r="AM182" s="28">
        <f t="shared" si="209"/>
        <v>1710.036025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1567.832104</v>
      </c>
      <c r="AQ182" s="28">
        <f t="shared" si="209"/>
        <v>1139.739963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2381.875918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1524.702555</v>
      </c>
    </row>
    <row r="183">
      <c r="A183" s="54"/>
      <c r="B183" s="55" t="s">
        <v>61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62</v>
      </c>
      <c r="AI183" s="59">
        <f t="shared" ref="AI183:EE183" si="210">AI182</f>
        <v>1204.770186</v>
      </c>
      <c r="AJ183" s="59">
        <f t="shared" si="210"/>
        <v>1775.775444</v>
      </c>
      <c r="AK183" s="59">
        <f t="shared" si="210"/>
        <v>2436.404356</v>
      </c>
      <c r="AL183" s="59">
        <f t="shared" si="210"/>
        <v>1733.065165</v>
      </c>
      <c r="AM183" s="59">
        <f t="shared" si="210"/>
        <v>1710.036025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1567.832104</v>
      </c>
      <c r="AQ183" s="59">
        <f t="shared" si="210"/>
        <v>1139.739963</v>
      </c>
      <c r="AR183" s="59">
        <f t="shared" si="210"/>
        <v>2167.487682</v>
      </c>
      <c r="AS183" s="59">
        <f t="shared" si="210"/>
        <v>1917.754482</v>
      </c>
      <c r="AT183" s="59">
        <f t="shared" si="210"/>
        <v>2381.875918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1524.702555</v>
      </c>
    </row>
    <row r="184">
      <c r="A184" s="57"/>
      <c r="B184" s="55" t="s">
        <v>63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64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1710.036025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1567.832104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1524.702555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65</v>
      </c>
      <c r="C3" s="69"/>
      <c r="D3" s="69"/>
      <c r="E3" s="70"/>
      <c r="F3" s="71"/>
      <c r="G3" s="72" t="s">
        <v>66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67</v>
      </c>
      <c r="C4" s="75" t="s">
        <v>68</v>
      </c>
      <c r="D4" s="76" t="s">
        <v>69</v>
      </c>
      <c r="E4" s="77" t="s">
        <v>70</v>
      </c>
      <c r="F4" s="78"/>
      <c r="G4" s="79" t="s">
        <v>71</v>
      </c>
      <c r="H4" s="80" t="s">
        <v>72</v>
      </c>
      <c r="I4" s="80" t="s">
        <v>73</v>
      </c>
      <c r="J4" s="80" t="s">
        <v>62</v>
      </c>
      <c r="K4" s="81" t="s">
        <v>74</v>
      </c>
      <c r="L4" s="80" t="s">
        <v>64</v>
      </c>
      <c r="M4" s="81" t="s">
        <v>75</v>
      </c>
      <c r="N4" s="81" t="s">
        <v>76</v>
      </c>
      <c r="O4" s="81" t="s">
        <v>77</v>
      </c>
      <c r="P4" s="81" t="s">
        <v>78</v>
      </c>
      <c r="Q4" s="82" t="s">
        <v>79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80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14</v>
      </c>
      <c r="H6" s="89">
        <f>if(isblank(C6),"",countif(Pelitulokset!B:C,C6))</f>
        <v>32</v>
      </c>
      <c r="I6" s="90" t="str">
        <f t="array" ref="I6">iferror(index('Säännöt ja ohjeet'!$H$19:$H$46,match(J6,'Säännöt ja ohjeet'!$J$19:$J$46,-1)+1,0) &amp; if(J6&gt;1600," (" &amp; round(J6,0) &amp; ")",""),"")</f>
        <v>3 kyu (1776)</v>
      </c>
      <c r="J6" s="90">
        <f t="array" ref="J6">iferror(index(Pelitulokset!$AI$183:$JL$183,1,match($C6,Pelitulokset!$AI$3:$JL$3,0)),"")</f>
        <v>1775.775444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12.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30</v>
      </c>
      <c r="H7" s="89">
        <f>if(isblank(C7),"",countif(Pelitulokset!B:C,C7))</f>
        <v>37</v>
      </c>
      <c r="I7" s="90" t="str">
        <f t="array" ref="I7">iferror(index('Säännöt ja ohjeet'!$H$19:$H$46,match(J7,'Säännöt ja ohjeet'!$J$19:$J$46,-1)+1,0) &amp; if(J7&gt;1600," (" &amp; round(J7,0) &amp; ")",""),"")</f>
        <v>4 dan (2436)</v>
      </c>
      <c r="J7" s="90">
        <f t="array" ref="J7">iferror(index(Pelitulokset!$AI$183:$JL$183,1,match($C7,Pelitulokset!$AI$3:$JL$3,0)),"")</f>
        <v>2436.404356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22</v>
      </c>
      <c r="H8" s="89">
        <f>if(isblank(C8),"",countif(Pelitulokset!B:C,C8))</f>
        <v>32</v>
      </c>
      <c r="I8" s="90" t="str">
        <f t="array" ref="I8">iferror(index('Säännöt ja ohjeet'!$H$19:$H$46,match(J8,'Säännöt ja ohjeet'!$J$19:$J$46,-1)+1,0) &amp; if(J8&gt;1600," (" &amp; round(J8,0) &amp; ")",""),"")</f>
        <v>4 kyu (1733)</v>
      </c>
      <c r="J8" s="90">
        <f t="array" ref="J8">iferror(index(Pelitulokset!$AI$183:$JL$183,1,match($C8,Pelitulokset!$AI$3:$JL$3,0)),"")</f>
        <v>1733.065165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3.</v>
      </c>
      <c r="Q8" s="89" t="str">
        <f t="shared" si="4"/>
        <v>14.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23</v>
      </c>
      <c r="H9" s="89">
        <f>if(isblank(C9),"",countif(Pelitulokset!B:C,C9))</f>
        <v>46</v>
      </c>
      <c r="I9" s="90" t="str">
        <f t="array" ref="I9">iferror(index('Säännöt ja ohjeet'!$H$19:$H$46,match(J9,'Säännöt ja ohjeet'!$J$19:$J$46,-1)+1,0) &amp; if(J9&gt;1600," (" &amp; round(J9,0) &amp; ")",""),"")</f>
        <v>4 kyu (1710)</v>
      </c>
      <c r="J9" s="90">
        <f t="array" ref="J9">iferror(index(Pelitulokset!$AI$183:$JL$183,1,match($C9,Pelitulokset!$AI$3:$JL$3,0)),"")</f>
        <v>1710.036025</v>
      </c>
      <c r="K9" s="90" t="str">
        <f t="array" ref="K9">iferror(index('Säännöt ja ohjeet'!$H$19:$H$45,match(L9,'Säännöt ja ohjeet'!$J$19:$J$45,-1)+1,0) &amp; " (" &amp; round(L9,0) &amp; ")","")</f>
        <v>4 kyu (1710)</v>
      </c>
      <c r="L9" s="90">
        <f t="array" ref="L9">iferror(index(Pelitulokset!$AI$184:$JL$184,1,match($C9,Pelitulokset!$AI$3:$JL$3,0)),"")</f>
        <v>1710.036025</v>
      </c>
      <c r="M9" s="91">
        <f t="shared" si="1"/>
        <v>224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15.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11.</v>
      </c>
      <c r="P10" s="89" t="str">
        <f t="shared" si="3"/>
        <v>10.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3</v>
      </c>
      <c r="H12" s="89">
        <f>if(isblank(C12),"",countif(Pelitulokset!B:C,C12))</f>
        <v>8</v>
      </c>
      <c r="I12" s="90" t="str">
        <f t="array" ref="I12">iferror(index('Säännöt ja ohjeet'!$H$19:$H$46,match(J12,'Säännöt ja ohjeet'!$J$19:$J$46,-1)+1,0) &amp; if(J12&gt;1600," (" &amp; round(J12,0) &amp; ")",""),"")</f>
        <v>5 kyu</v>
      </c>
      <c r="J12" s="90">
        <f t="array" ref="J12">iferror(index(Pelitulokset!$AI$183:$JL$183,1,match($C12,Pelitulokset!$AI$3:$JL$3,0)),"")</f>
        <v>1567.832104</v>
      </c>
      <c r="K12" s="90" t="str">
        <f t="array" ref="K12">iferror(index('Säännöt ja ohjeet'!$H$19:$H$45,match(L12,'Säännöt ja ohjeet'!$J$19:$J$45,-1)+1,0) &amp; " (" &amp; round(L12,0) &amp; ")","")</f>
        <v>5 kyu (1568)</v>
      </c>
      <c r="L12" s="90">
        <f t="array" ref="L12">iferror(index(Pelitulokset!$AI$184:$JL$184,1,match($C12,Pelitulokset!$AI$3:$JL$3,0)),"")</f>
        <v>1567.832104</v>
      </c>
      <c r="M12" s="91">
        <f t="shared" si="1"/>
        <v>46</v>
      </c>
      <c r="N12" s="89"/>
      <c r="O12" s="89" t="str">
        <f t="shared" si="2"/>
        <v>8.</v>
      </c>
      <c r="P12" s="89" t="str">
        <f t="shared" si="3"/>
        <v>7.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 t="array" ref="I13">iferror(index('Säännöt ja ohjeet'!$H$19:$H$46,match(J13,'Säännöt ja ohjeet'!$J$19:$J$46,-1)+1,0) &amp; if(J13&gt;1600," (" &amp; round(J13,0) &amp; ")",""),"")</f>
        <v>10 kyu</v>
      </c>
      <c r="J13" s="90">
        <f t="array" ref="J13">iferror(index(Pelitulokset!$AI$183:$JL$183,1,match($C13,Pelitulokset!$AI$3:$JL$3,0)),"")</f>
        <v>1139.739963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9.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 t="array" ref="I16">iferror(index('Säännöt ja ohjeet'!$H$19:$H$46,match(J16,'Säännöt ja ohjeet'!$J$19:$J$46,-1)+1,0) &amp; if(J16&gt;1600," (" &amp; round(J16,0) &amp; ")",""),"")</f>
        <v>4 dan (2382)</v>
      </c>
      <c r="J16" s="90">
        <f t="array" ref="J16">iferror(index(Pelitulokset!$AI$183:$JL$183,1,match($C16,Pelitulokset!$AI$3:$JL$3,0)),"")</f>
        <v>2381.875918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9.</v>
      </c>
      <c r="Q31" s="89" t="str">
        <f t="shared" si="4"/>
        <v>13.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11.</v>
      </c>
      <c r="P33" s="89" t="str">
        <f t="shared" si="3"/>
        <v>10.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1524.702555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13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(2436)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(1733)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(1710)</v>
      </c>
      <c r="H36" s="139" t="str">
        <f t="array" ref="H36">iferror("+" &amp; round(index('Osallistujat ja seuranta'!$M$5:$M$30,match("2.",'Osallistujat ja seuranta'!$O$5:$O$30,0),0),0),"")</f>
        <v>+224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71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(2436)</v>
      </c>
      <c r="H53" s="139">
        <f t="array" ref="H53">iferror(round(index('Osallistujat ja seuranta'!$G$5:$G$30,match("1.",'Osallistujat ja seuranta'!$P$5:$P$30,0),0),0),"")</f>
        <v>30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4 kyu (1710)</v>
      </c>
      <c r="H54" s="139">
        <f t="array" ref="H54">iferror(round(index('Osallistujat ja seuranta'!$G$5:$G$30,match("2.",'Osallistujat ja seuranta'!$P$5:$P$30,0),0),0),"")</f>
        <v>23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Jussa</v>
      </c>
      <c r="G55" s="134" t="str">
        <f t="array" ref="G55">iferror(index('Osallistujat ja seuranta'!$I$5:$I$30,match("3.",'Osallistujat ja seuranta'!$P$5:$P$30,0),0),"")</f>
        <v>4 kyu (1733)</v>
      </c>
      <c r="H55" s="139">
        <f t="array" ref="H55">iferror(round(index('Osallistujat ja seuranta'!$G$5:$G$30,match("3.",'Osallistujat ja seuranta'!$P$5:$P$30,0),0),0),"")</f>
        <v>22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