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<sst xmlns="http://schemas.openxmlformats.org/spreadsheetml/2006/main" count="459" uniqueCount="174">
  <si>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</si>
  <si>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</si>
  <si>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</si>
  <si>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</si>
  <si>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</si>
  <si>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</si>
  <si>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</si>
  <si>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</si>
  <si>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</si>
  <si>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</si>
  <si>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</si>
  <si>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</si>
  <si>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</si>
  <si>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</si>
  <si>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</si>
  <si>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</si>
  <si>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</si>
  <si>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</si>
  <si>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</si>
  <si>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</si>
  <si>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</si>
  <si>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</si>
  <si>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</si>
  <si>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</si>
  <si>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</si>
  <si>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</si>
  <si>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</si>
  <si>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</si>
  <si>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</si>
  <si>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</si>
  <si>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</si>
  <si>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</si>
  <si>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</si>
  <si>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</si>
  <si>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</si>
  <si>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</si>
  <si>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</si>
  <si>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</si>
  <si>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</si>
  <si>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</si>
  <si>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</si>
  <si>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</si>
  <si>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</si>
  <si>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</si>
  <si>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</si>
  <si>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</si>
  <si>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</si>
  <si>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</si>
  <si>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</si>
  <si>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</si>
  <si>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</si>
  <si>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</si>
  <si>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</si>
  <si>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</si>
  <si>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</si>
  <si>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</si>
  <si>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JL</t>
  </si>
  <si>
    <t>Joni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</si>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</sst>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3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Joni</v>
      </c>
      <c r="AJ3" s="11" t="str">
        <f t="array" ref="AJ3">index('Osallistujat ja seuranta'!$C:$C,AJ1+row('Osallistujat ja seuranta'!$B$4),0)</f>
        <v>Aleksi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Jussa</v>
      </c>
      <c r="AM3" s="11" t="str">
        <f t="array" ref="AM3">index('Osallistujat ja seuranta'!$C:$C,AM1+row('Osallistujat ja seuranta'!$B$4),0)</f>
        <v>Peitsa</v>
      </c>
      <c r="AN3" s="11" t="str">
        <f t="array" ref="AN3">index('Osallistujat ja seuranta'!$C:$C,AN1+row('Osallistujat ja seuranta'!$B$4),0)</f>
        <v>Kulkija</v>
      </c>
      <c r="AO3" s="11" t="str">
        <f t="array" ref="AO3">index('Osallistujat ja seuranta'!$C:$C,AO1+row('Osallistujat ja seuranta'!$B$4),0)</f>
        <v>Markku</v>
      </c>
      <c r="AP3" s="11" t="str">
        <f t="array" ref="AP3">index('Osallistujat ja seuranta'!$C:$C,AP1+row('Osallistujat ja seuranta'!$B$4),0)</f>
        <v>Lauri</v>
      </c>
      <c r="AQ3" s="11" t="str">
        <f t="array" ref="AQ3">index('Osallistujat ja seuranta'!$C:$C,AQ1+row('Osallistujat ja seuranta'!$B$4),0)</f>
        <v>Eveliina</v>
      </c>
      <c r="AR3" s="11" t="str">
        <f t="array" ref="AR3">index('Osallistujat ja seuranta'!$C:$C,AR1+row('Osallistujat ja seuranta'!$B$4),0)</f>
        <v>Tomi</v>
      </c>
      <c r="AS3" s="11" t="str">
        <f t="array" ref="AS3">index('Osallistujat ja seuranta'!$C:$C,AS1+row('Osallistujat ja seuranta'!$B$4),0)</f>
        <v>Mikko</v>
      </c>
      <c r="AT3" s="11" t="str">
        <f t="array" ref="AT3">index('Osallistujat ja seuranta'!$C:$C,AT1+row('Osallistujat ja seuranta'!$B$4),0)</f>
        <v>Timo</v>
      </c>
      <c r="AU3" s="11" t="str">
        <f t="array" ref="AU3">index('Osallistujat ja seuranta'!$C:$C,AU1+row('Osallistujat ja seuranta'!$B$4),0)</f>
        <v>Heikki</v>
      </c>
      <c r="AV3" s="11" t="str">
        <f t="array" ref="AV3">index('Osallistujat ja seuranta'!$C:$C,AV1+row('Osallistujat ja seuranta'!$B$4),0)</f>
        <v>Tim</v>
      </c>
      <c r="AW3" s="11" t="str">
        <f t="array" ref="AW3">index('Osallistujat ja seuranta'!$C:$C,AW1+row('Osallistujat ja seuranta'!$B$4),0)</f>
        <v>Mikko S.</v>
      </c>
      <c r="AX3" s="11" t="str">
        <f t="array" ref="AX3">index('Osallistujat ja seuranta'!$C:$C,AX1+row('Osallistujat ja seuranta'!$B$4),0)</f>
        <v>Juuso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Oiva</v>
      </c>
      <c r="BA3" s="11" t="str">
        <f t="array" ref="BA3">index('Osallistujat ja seuranta'!$C:$C,BA1+row('Osallistujat ja seuranta'!$B$4),0)</f>
        <v>Teemu</v>
      </c>
      <c r="BB3" s="11" t="str">
        <f t="array" ref="BB3">index('Osallistujat ja seuranta'!$C:$C,BB1+row('Osallistujat ja seuranta'!$B$4),0)</f>
        <v>Hleb</v>
      </c>
      <c r="BC3" s="11" t="str">
        <f t="array" ref="BC3">index('Osallistujat ja seuranta'!$C:$C,BC1+row('Osallistujat ja seuranta'!$B$4),0)</f>
        <v>Riikka</v>
      </c>
      <c r="BD3" s="11" t="str">
        <f t="array" ref="BD3">index('Osallistujat ja seuranta'!$C:$C,BD1+row('Osallistujat ja seuranta'!$B$4),0)</f>
        <v>Ville</v>
      </c>
      <c r="BE3" s="11" t="str">
        <f t="array" ref="BE3">index('Osallistujat ja seuranta'!$C:$C,BE1+row('Osallistujat ja seuranta'!$B$4),0)</f>
        <v>Jani</v>
      </c>
      <c r="BF3" s="11" t="str">
        <f t="array" ref="BF3">index('Osallistujat ja seuranta'!$C:$C,BF1+row('Osallistujat ja seuranta'!$B$4),0)</f>
        <v>Jemina</v>
      </c>
      <c r="BG3" s="11" t="str">
        <f t="array" ref="BG3">index('Osallistujat ja seuranta'!$C:$C,BG1+row('Osallistujat ja seuranta'!$B$4),0)</f>
        <v>Miika</v>
      </c>
      <c r="BH3" s="11" t="str">
        <f t="array" ref="BH3">index('Osallistujat ja seuranta'!$C:$C,BH1+row('Osallistujat ja seuranta'!$B$4),0)</f>
        <v>Ilia</v>
      </c>
      <c r="BI3" s="11" t="str">
        <f t="array" ref="BI3">index('Osallistujat ja seuranta'!$C:$C,BI1+row('Osallistujat ja seuranta'!$B$4),0)</f>
        <v>Vincent</v>
      </c>
      <c r="BJ3" s="11" t="str">
        <f t="array" ref="BJ3">index('Osallistujat ja seuranta'!$C:$C,BJ1+row('Osallistujat ja seuranta'!$B$4),0)</f>
        <v>Ville T</v>
      </c>
      <c r="BK3" s="11" t="str">
        <f t="array" ref="BK3">index('Osallistujat ja seuranta'!$C:$C,BK1+row('Osallistujat ja seuranta'!$B$4),0)</f>
        <v>Dani</v>
      </c>
      <c r="BL3" s="11" t="str">
        <f t="array" ref="BL3">index('Osallistujat ja seuranta'!$C:$C,BL1+row('Osallistujat ja seuranta'!$B$4),0)</f>
        <v>Jani J.</v>
      </c>
      <c r="BM3" s="11" t="str">
        <f t="array" ref="BM3">index('Osallistujat ja seuranta'!$C:$C,BM1+row('Osallistujat ja seuranta'!$B$4),0)</f>
        <v>Lasse N.</v>
      </c>
      <c r="BN3" s="11" t="str">
        <f t="array" ref="BN3">index('Osallistujat ja seuranta'!$C:$C,BN1+row('Osallistujat ja seuranta'!$B$4),0)</f>
        <v>Anton</v>
      </c>
      <c r="BO3" s="11" t="str">
        <f t="array" ref="BO3">index('Osallistujat ja seuranta'!$C:$C,BO1+row('Osallistujat ja seuranta'!$B$4),0)</f>
        <v>JL</v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1193.044474</v>
      </c>
      <c r="AJ4" s="27">
        <f t="array" ref="AJ4">index('Osallistujat ja seuranta'!$E:$E,match(AJ3,'Osallistujat ja seuranta'!$C:$C,0),0)</f>
        <v>1775.775444</v>
      </c>
      <c r="AK4" s="27">
        <f t="array" ref="AK4">index('Osallistujat ja seuranta'!$E:$E,match(AK3,'Osallistujat ja seuranta'!$C:$C,0),0)</f>
        <v>2404.267431</v>
      </c>
      <c r="AL4" s="27">
        <f t="array" ref="AL4">index('Osallistujat ja seuranta'!$E:$E,match(AL3,'Osallistujat ja seuranta'!$C:$C,0),0)</f>
        <v>1758</v>
      </c>
      <c r="AM4" s="27">
        <f t="array" ref="AM4">index('Osallistujat ja seuranta'!$E:$E,match(AM3,'Osallistujat ja seuranta'!$C:$C,0),0)</f>
        <v>1777.166764</v>
      </c>
      <c r="AN4" s="27">
        <f t="array" ref="AN4">index('Osallistujat ja seuranta'!$E:$E,match(AN3,'Osallistujat ja seuranta'!$C:$C,0),0)</f>
        <v>1353.792648</v>
      </c>
      <c r="AO4" s="27">
        <f t="array" ref="AO4">index('Osallistujat ja seuranta'!$E:$E,match(AO3,'Osallistujat ja seuranta'!$C:$C,0),0)</f>
        <v>2249.842673</v>
      </c>
      <c r="AP4" s="27">
        <f t="array" ref="AP4">index('Osallistujat ja seuranta'!$E:$E,match(AP3,'Osallistujat ja seuranta'!$C:$C,0),0)</f>
        <v>1596.880447</v>
      </c>
      <c r="AQ4" s="27">
        <f t="array" ref="AQ4">index('Osallistujat ja seuranta'!$E:$E,match(AQ3,'Osallistujat ja seuranta'!$C:$C,0),0)</f>
        <v>1184.058675</v>
      </c>
      <c r="AR4" s="27">
        <f t="array" ref="AR4">index('Osallistujat ja seuranta'!$E:$E,match(AR3,'Osallistujat ja seuranta'!$C:$C,0),0)</f>
        <v>2174.621755</v>
      </c>
      <c r="AS4" s="27">
        <f t="array" ref="AS4">index('Osallistujat ja seuranta'!$E:$E,match(AS3,'Osallistujat ja seuranta'!$C:$C,0),0)</f>
        <v>1917.754482</v>
      </c>
      <c r="AT4" s="27">
        <f t="array" ref="AT4">index('Osallistujat ja seuranta'!$E:$E,match(AT3,'Osallistujat ja seuranta'!$C:$C,0),0)</f>
        <v>2368.36339</v>
      </c>
      <c r="AU4" s="27">
        <f t="array" ref="AU4">index('Osallistujat ja seuranta'!$E:$E,match(AU3,'Osallistujat ja seuranta'!$C:$C,0),0)</f>
        <v>2225</v>
      </c>
      <c r="AV4" s="27">
        <f t="array" ref="AV4">index('Osallistujat ja seuranta'!$E:$E,match(AV3,'Osallistujat ja seuranta'!$C:$C,0),0)</f>
        <v>1866.705205</v>
      </c>
      <c r="AW4" s="27">
        <f t="array" ref="AW4">index('Osallistujat ja seuranta'!$E:$E,match(AW3,'Osallistujat ja seuranta'!$C:$C,0),0)</f>
        <v>1015.463624</v>
      </c>
      <c r="AX4" s="27">
        <f t="array" ref="AX4">index('Osallistujat ja seuranta'!$E:$E,match(AX3,'Osallistujat ja seuranta'!$C:$C,0),0)</f>
        <v>2190.396148</v>
      </c>
      <c r="AY4" s="27">
        <f t="array" ref="AY4">index('Osallistujat ja seuranta'!$E:$E,match(AY3,'Osallistujat ja seuranta'!$C:$C,0),0)</f>
        <v>1335.441433</v>
      </c>
      <c r="AZ4" s="27">
        <f t="array" ref="AZ4">index('Osallistujat ja seuranta'!$E:$E,match(AZ3,'Osallistujat ja seuranta'!$C:$C,0),0)</f>
        <v>2316.469488</v>
      </c>
      <c r="BA4" s="27">
        <f t="array" ref="BA4">index('Osallistujat ja seuranta'!$E:$E,match(BA3,'Osallistujat ja seuranta'!$C:$C,0),0)</f>
        <v>2111.627442</v>
      </c>
      <c r="BB4" s="27">
        <f t="array" ref="BB4">index('Osallistujat ja seuranta'!$E:$E,match(BB3,'Osallistujat ja seuranta'!$C:$C,0),0)</f>
        <v>636.9434937</v>
      </c>
      <c r="BC4" s="27">
        <f t="array" ref="BC4">index('Osallistujat ja seuranta'!$E:$E,match(BC3,'Osallistujat ja seuranta'!$C:$C,0),0)</f>
        <v>786</v>
      </c>
      <c r="BD4" s="27">
        <f t="array" ref="BD4">index('Osallistujat ja seuranta'!$E:$E,match(BD3,'Osallistujat ja seuranta'!$C:$C,0),0)</f>
        <v>1690.538553</v>
      </c>
      <c r="BE4" s="27">
        <f t="array" ref="BE4">index('Osallistujat ja seuranta'!$E:$E,match(BE3,'Osallistujat ja seuranta'!$C:$C,0),0)</f>
        <v>281.1497685</v>
      </c>
      <c r="BF4" s="27">
        <f t="array" ref="BF4">index('Osallistujat ja seuranta'!$E:$E,match(BF3,'Osallistujat ja seuranta'!$C:$C,0),0)</f>
        <v>-59.07358257</v>
      </c>
      <c r="BG4" s="27">
        <f t="array" ref="BG4">index('Osallistujat ja seuranta'!$E:$E,match(BG3,'Osallistujat ja seuranta'!$C:$C,0),0)</f>
        <v>1282.733877</v>
      </c>
      <c r="BH4" s="27">
        <f t="array" ref="BH4">index('Osallistujat ja seuranta'!$E:$E,match(BH3,'Osallistujat ja seuranta'!$C:$C,0),0)</f>
        <v>130.8591608</v>
      </c>
      <c r="BI4" s="27">
        <f t="array" ref="BI4">index('Osallistujat ja seuranta'!$E:$E,match(BI3,'Osallistujat ja seuranta'!$C:$C,0),0)</f>
        <v>1751.978438</v>
      </c>
      <c r="BJ4" s="27">
        <f t="array" ref="BJ4">index('Osallistujat ja seuranta'!$E:$E,match(BJ3,'Osallistujat ja seuranta'!$C:$C,0),0)</f>
        <v>398.5029281</v>
      </c>
      <c r="BK4" s="27">
        <f t="array" ref="BK4">index('Osallistujat ja seuranta'!$E:$E,match(BK3,'Osallistujat ja seuranta'!$C:$C,0),0)</f>
        <v>1813.591524</v>
      </c>
      <c r="BL4" s="27">
        <f t="array" ref="BL4">index('Osallistujat ja seuranta'!$E:$E,match(BL3,'Osallistujat ja seuranta'!$C:$C,0),0)</f>
        <v>1479.464305</v>
      </c>
      <c r="BM4" s="27">
        <f t="array" ref="BM4">index('Osallistujat ja seuranta'!$E:$E,match(BM3,'Osallistujat ja seuranta'!$C:$C,0),0)</f>
        <v>800</v>
      </c>
      <c r="BN4" s="27">
        <f t="array" ref="BN4">index('Osallistujat ja seuranta'!$E:$E,match(BN3,'Osallistujat ja seuranta'!$C:$C,0),0)</f>
        <v>1150</v>
      </c>
      <c r="BO4" s="27">
        <f t="array" ref="BO4">index('Osallistujat ja seuranta'!$E:$E,match(BO3,'Osallistujat ja seuranta'!$C:$C,0),0)</f>
        <v>1000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1521.685492</v>
      </c>
    </row>
    <row r="5">
      <c r="A5" s="3"/>
      <c r="B5" s="29" t="s">
        <v>37</v>
      </c>
      <c r="C5" s="30" t="s">
        <v>38</v>
      </c>
      <c r="D5" s="30">
        <v>6.0</v>
      </c>
      <c r="E5" s="30" t="s">
        <v>37</v>
      </c>
      <c r="F5" s="31">
        <v>45917.0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2404.267431</v>
      </c>
      <c r="P5" s="34">
        <f t="shared" ref="P5:P180" si="9">if(N5=1,index(4:4,1,match(C5,$3:$3,0)),"")</f>
        <v>1777.166764</v>
      </c>
      <c r="Q5" s="35">
        <f t="shared" ref="Q5:Q180" si="10">if(N5=1,O5-(P5+D5*100-if(D5&gt;0,50,0))*N5,"")</f>
        <v>77.10066716</v>
      </c>
      <c r="R5" s="34">
        <f t="shared" ref="R5:R180" si="11">if(N5=1,P5+D5*100-if(D5&gt;0,50,0),"")</f>
        <v>2327.166764</v>
      </c>
      <c r="S5" s="33">
        <f t="shared" ref="S5:S180" si="12">if(E5=B5,1,0)</f>
        <v>1</v>
      </c>
      <c r="T5" s="33">
        <f t="shared" ref="T5:T180" si="13">-7*ln(3300-O5)</f>
        <v>-47.58349327</v>
      </c>
      <c r="U5" s="33">
        <f t="shared" ref="U5:U180" si="14">-7*ln(3300-R5)</f>
        <v>-48.16148873</v>
      </c>
      <c r="V5" s="36">
        <f t="shared" ref="V5:V180" si="15">if(N5=1,1/(1+exp(U5-T5)),"")</f>
        <v>0.640606031</v>
      </c>
      <c r="W5" s="37">
        <f t="shared" ref="W5:W180" si="16">power((3300-O5)/200,1.6)</f>
        <v>11.01126949</v>
      </c>
      <c r="X5" s="37">
        <f t="shared" ref="X5:X180" si="17">ln(1+exp((2300-O5)/80))/5</f>
        <v>0.04805869269</v>
      </c>
      <c r="Y5" s="37">
        <f>if(N5=1,(W5*(S5-V5))*'Säännöt ja ohjeet'!$B$54+X5,"")</f>
        <v>7.962826381</v>
      </c>
      <c r="Z5" s="37">
        <f t="shared" ref="Z5:Z180" si="18">-(S5-1)</f>
        <v>0</v>
      </c>
      <c r="AA5" s="37">
        <f t="shared" ref="AA5:AA180" si="19">1-V5</f>
        <v>0.359393969</v>
      </c>
      <c r="AB5" s="37">
        <f t="shared" ref="AB5:AB180" si="20">power((3300-P5)/200,1.6)</f>
        <v>25.73924251</v>
      </c>
      <c r="AC5" s="37">
        <f t="shared" ref="AC5:AC180" si="21">ln(1+exp((2300-P5)/80))/5</f>
        <v>1.307373105</v>
      </c>
      <c r="AD5" s="37">
        <f>if(N5=1,(AB5*(Z5-AA5))*'Säännöt ja ohjeet'!$B$54+AC5,"")</f>
        <v>-17.19368394</v>
      </c>
      <c r="AE5" s="38">
        <f t="shared" ref="AE5:AE180" si="22">10*if($E5=B5,1,-1)+min(10,rounddown((P5-O5)/50,0)-2*$D5*sign(P5-O5))+1</f>
        <v>11</v>
      </c>
      <c r="AF5" s="38">
        <f t="shared" ref="AF5:AF180" si="23">10*if($E5=C5,1,-1)+min(10,rounddown((O5-P5)/50,0)-2*$D5*sign(O5-P5))+1</f>
        <v>-9</v>
      </c>
      <c r="AG5" s="10"/>
      <c r="AH5" s="10"/>
      <c r="AI5" s="27">
        <f t="shared" ref="AI5:ED5" si="1">if($B5=AI$3,AI4+$Y5,if($C5=AI$3,AI4+$AD5,AI4))</f>
        <v>1193.044474</v>
      </c>
      <c r="AJ5" s="27">
        <f t="shared" si="1"/>
        <v>1775.775444</v>
      </c>
      <c r="AK5" s="27">
        <f t="shared" si="1"/>
        <v>2412.230258</v>
      </c>
      <c r="AL5" s="27">
        <f t="shared" si="1"/>
        <v>1758</v>
      </c>
      <c r="AM5" s="27">
        <f t="shared" si="1"/>
        <v>1759.97308</v>
      </c>
      <c r="AN5" s="27">
        <f t="shared" si="1"/>
        <v>1353.792648</v>
      </c>
      <c r="AO5" s="27">
        <f t="shared" si="1"/>
        <v>2249.842673</v>
      </c>
      <c r="AP5" s="27">
        <f t="shared" si="1"/>
        <v>1596.880447</v>
      </c>
      <c r="AQ5" s="27">
        <f t="shared" si="1"/>
        <v>1184.058675</v>
      </c>
      <c r="AR5" s="27">
        <f t="shared" si="1"/>
        <v>2174.621755</v>
      </c>
      <c r="AS5" s="27">
        <f t="shared" si="1"/>
        <v>1917.754482</v>
      </c>
      <c r="AT5" s="27">
        <f t="shared" si="1"/>
        <v>2368.36339</v>
      </c>
      <c r="AU5" s="27">
        <f t="shared" si="1"/>
        <v>2225</v>
      </c>
      <c r="AV5" s="27">
        <f t="shared" si="1"/>
        <v>1866.705205</v>
      </c>
      <c r="AW5" s="27">
        <f t="shared" si="1"/>
        <v>1015.463624</v>
      </c>
      <c r="AX5" s="27">
        <f t="shared" si="1"/>
        <v>2190.396148</v>
      </c>
      <c r="AY5" s="27">
        <f t="shared" si="1"/>
        <v>1335.441433</v>
      </c>
      <c r="AZ5" s="27">
        <f t="shared" si="1"/>
        <v>2316.469488</v>
      </c>
      <c r="BA5" s="27">
        <f t="shared" si="1"/>
        <v>2111.627442</v>
      </c>
      <c r="BB5" s="27">
        <f t="shared" si="1"/>
        <v>636.9434937</v>
      </c>
      <c r="BC5" s="27">
        <f t="shared" si="1"/>
        <v>786</v>
      </c>
      <c r="BD5" s="27">
        <f t="shared" si="1"/>
        <v>1690.538553</v>
      </c>
      <c r="BE5" s="27">
        <f t="shared" si="1"/>
        <v>281.1497685</v>
      </c>
      <c r="BF5" s="27">
        <f t="shared" si="1"/>
        <v>-59.07358257</v>
      </c>
      <c r="BG5" s="27">
        <f t="shared" si="1"/>
        <v>1282.733877</v>
      </c>
      <c r="BH5" s="27">
        <f t="shared" si="1"/>
        <v>130.8591608</v>
      </c>
      <c r="BI5" s="27">
        <f t="shared" si="1"/>
        <v>1751.978438</v>
      </c>
      <c r="BJ5" s="27">
        <f t="shared" si="1"/>
        <v>398.5029281</v>
      </c>
      <c r="BK5" s="27">
        <f t="shared" si="1"/>
        <v>1813.591524</v>
      </c>
      <c r="BL5" s="27">
        <f t="shared" si="1"/>
        <v>1479.464305</v>
      </c>
      <c r="BM5" s="27">
        <f t="shared" si="1"/>
        <v>800</v>
      </c>
      <c r="BN5" s="27">
        <f t="shared" si="1"/>
        <v>1150</v>
      </c>
      <c r="BO5" s="27">
        <f t="shared" si="1"/>
        <v>1000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1521.330459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40</v>
      </c>
      <c r="F6" s="31">
        <v>45914.0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1866.705205</v>
      </c>
      <c r="P6" s="34">
        <f t="shared" si="9"/>
        <v>1758</v>
      </c>
      <c r="Q6" s="35">
        <f t="shared" si="10"/>
        <v>108.7052049</v>
      </c>
      <c r="R6" s="34">
        <f t="shared" si="11"/>
        <v>1758</v>
      </c>
      <c r="S6" s="33">
        <f t="shared" si="12"/>
        <v>1</v>
      </c>
      <c r="T6" s="33">
        <f t="shared" si="13"/>
        <v>-50.87411788</v>
      </c>
      <c r="U6" s="33">
        <f t="shared" si="14"/>
        <v>-51.38584888</v>
      </c>
      <c r="V6" s="36">
        <f t="shared" si="15"/>
        <v>0.6252121736</v>
      </c>
      <c r="W6" s="37">
        <f t="shared" si="16"/>
        <v>23.36086098</v>
      </c>
      <c r="X6" s="37">
        <f t="shared" si="17"/>
        <v>1.084123832</v>
      </c>
      <c r="Y6" s="37">
        <f>if(N6=1,(W6*(S6-V6))*'Säännöt ja ohjeet'!$B$54+X6,"")</f>
        <v>18.59485645</v>
      </c>
      <c r="Z6" s="37">
        <f t="shared" si="18"/>
        <v>0</v>
      </c>
      <c r="AA6" s="37">
        <f t="shared" si="19"/>
        <v>0.3747878264</v>
      </c>
      <c r="AB6" s="37">
        <f t="shared" si="20"/>
        <v>26.2595334</v>
      </c>
      <c r="AC6" s="37">
        <f t="shared" si="21"/>
        <v>1.355228264</v>
      </c>
      <c r="AD6" s="37">
        <f>if(N6=1,(AB6*(Z6-AA6))*'Säännöt ja ohjeet'!$B$54+AC6,"")</f>
        <v>-18.32827862</v>
      </c>
      <c r="AE6" s="38">
        <f t="shared" si="22"/>
        <v>9</v>
      </c>
      <c r="AF6" s="38">
        <f t="shared" si="23"/>
        <v>-7</v>
      </c>
      <c r="AG6" s="10"/>
      <c r="AH6" s="10"/>
      <c r="AI6" s="27">
        <f t="shared" ref="AI6:ED6" si="24">if($B6=AI$3,AI5+$Y6,if($C6=AI$3,AI5+$AD6,AI5))</f>
        <v>1193.044474</v>
      </c>
      <c r="AJ6" s="27">
        <f t="shared" si="24"/>
        <v>1775.775444</v>
      </c>
      <c r="AK6" s="27">
        <f t="shared" si="24"/>
        <v>2412.230258</v>
      </c>
      <c r="AL6" s="27">
        <f t="shared" si="24"/>
        <v>1739.671721</v>
      </c>
      <c r="AM6" s="27">
        <f t="shared" si="24"/>
        <v>1759.97308</v>
      </c>
      <c r="AN6" s="27">
        <f t="shared" si="24"/>
        <v>1353.792648</v>
      </c>
      <c r="AO6" s="27">
        <f t="shared" si="24"/>
        <v>2249.842673</v>
      </c>
      <c r="AP6" s="27">
        <f t="shared" si="24"/>
        <v>1596.880447</v>
      </c>
      <c r="AQ6" s="27">
        <f t="shared" si="24"/>
        <v>1184.058675</v>
      </c>
      <c r="AR6" s="27">
        <f t="shared" si="24"/>
        <v>2174.621755</v>
      </c>
      <c r="AS6" s="27">
        <f t="shared" si="24"/>
        <v>1917.754482</v>
      </c>
      <c r="AT6" s="27">
        <f t="shared" si="24"/>
        <v>2368.36339</v>
      </c>
      <c r="AU6" s="27">
        <f t="shared" si="24"/>
        <v>2225</v>
      </c>
      <c r="AV6" s="27">
        <f t="shared" si="24"/>
        <v>1885.300061</v>
      </c>
      <c r="AW6" s="27">
        <f t="shared" si="24"/>
        <v>1015.463624</v>
      </c>
      <c r="AX6" s="27">
        <f t="shared" si="24"/>
        <v>2190.396148</v>
      </c>
      <c r="AY6" s="27">
        <f t="shared" si="24"/>
        <v>1335.441433</v>
      </c>
      <c r="AZ6" s="27">
        <f t="shared" si="24"/>
        <v>2316.469488</v>
      </c>
      <c r="BA6" s="27">
        <f t="shared" si="24"/>
        <v>2111.627442</v>
      </c>
      <c r="BB6" s="27">
        <f t="shared" si="24"/>
        <v>636.9434937</v>
      </c>
      <c r="BC6" s="27">
        <f t="shared" si="24"/>
        <v>786</v>
      </c>
      <c r="BD6" s="27">
        <f t="shared" si="24"/>
        <v>1690.538553</v>
      </c>
      <c r="BE6" s="27">
        <f t="shared" si="24"/>
        <v>281.1497685</v>
      </c>
      <c r="BF6" s="27">
        <f t="shared" si="24"/>
        <v>-59.07358257</v>
      </c>
      <c r="BG6" s="27">
        <f t="shared" si="24"/>
        <v>1282.733877</v>
      </c>
      <c r="BH6" s="27">
        <f t="shared" si="24"/>
        <v>130.8591608</v>
      </c>
      <c r="BI6" s="27">
        <f t="shared" si="24"/>
        <v>1751.978438</v>
      </c>
      <c r="BJ6" s="27">
        <f t="shared" si="24"/>
        <v>398.5029281</v>
      </c>
      <c r="BK6" s="27">
        <f t="shared" si="24"/>
        <v>1813.591524</v>
      </c>
      <c r="BL6" s="27">
        <f t="shared" si="24"/>
        <v>1479.464305</v>
      </c>
      <c r="BM6" s="27">
        <f t="shared" si="24"/>
        <v>800</v>
      </c>
      <c r="BN6" s="27">
        <f t="shared" si="24"/>
        <v>1150</v>
      </c>
      <c r="BO6" s="27">
        <f t="shared" si="24"/>
        <v>1000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1521.340712</v>
      </c>
    </row>
    <row r="7">
      <c r="A7" s="3"/>
      <c r="B7" s="29" t="s">
        <v>37</v>
      </c>
      <c r="C7" s="30" t="s">
        <v>42</v>
      </c>
      <c r="D7" s="30">
        <v>0.0</v>
      </c>
      <c r="E7" s="30" t="s">
        <v>37</v>
      </c>
      <c r="F7" s="31">
        <v>45921.0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2412.230258</v>
      </c>
      <c r="P7" s="34">
        <f t="shared" si="9"/>
        <v>2368.36339</v>
      </c>
      <c r="Q7" s="35">
        <f t="shared" si="10"/>
        <v>43.86686764</v>
      </c>
      <c r="R7" s="34">
        <f t="shared" si="11"/>
        <v>2368.36339</v>
      </c>
      <c r="S7" s="33">
        <f t="shared" si="12"/>
        <v>1</v>
      </c>
      <c r="T7" s="33">
        <f t="shared" si="13"/>
        <v>-47.52098687</v>
      </c>
      <c r="U7" s="33">
        <f t="shared" si="14"/>
        <v>-47.85859985</v>
      </c>
      <c r="V7" s="36">
        <f t="shared" si="15"/>
        <v>0.5836105697</v>
      </c>
      <c r="W7" s="37">
        <f t="shared" si="16"/>
        <v>10.85506802</v>
      </c>
      <c r="X7" s="37">
        <f t="shared" si="17"/>
        <v>0.0439697417</v>
      </c>
      <c r="Y7" s="37">
        <f>if(N7=1,(W7*(S7-V7))*'Säännöt ja ohjeet'!$B$54+X7,"")</f>
        <v>9.083840922</v>
      </c>
      <c r="Z7" s="37">
        <f t="shared" si="18"/>
        <v>0</v>
      </c>
      <c r="AA7" s="37">
        <f t="shared" si="19"/>
        <v>0.4163894303</v>
      </c>
      <c r="AB7" s="37">
        <f t="shared" si="20"/>
        <v>11.72590797</v>
      </c>
      <c r="AC7" s="37">
        <f t="shared" si="21"/>
        <v>0.07090141901</v>
      </c>
      <c r="AD7" s="37">
        <f>if(N7=1,(AB7*(Z7-AA7))*'Säännöt ja ohjeet'!$B$54+AC7,"")</f>
        <v>-9.694186857</v>
      </c>
      <c r="AE7" s="38">
        <f t="shared" si="22"/>
        <v>11</v>
      </c>
      <c r="AF7" s="38">
        <f t="shared" si="23"/>
        <v>-9</v>
      </c>
      <c r="AG7" s="10"/>
      <c r="AH7" s="10"/>
      <c r="AI7" s="27">
        <f t="shared" ref="AI7:ED7" si="25">if($B7=AI$3,AI6+$Y7,if($C7=AI$3,AI6+$AD7,AI6))</f>
        <v>1193.044474</v>
      </c>
      <c r="AJ7" s="27">
        <f t="shared" si="25"/>
        <v>1775.775444</v>
      </c>
      <c r="AK7" s="27">
        <f t="shared" si="25"/>
        <v>2421.314099</v>
      </c>
      <c r="AL7" s="27">
        <f t="shared" si="25"/>
        <v>1739.671721</v>
      </c>
      <c r="AM7" s="27">
        <f t="shared" si="25"/>
        <v>1759.97308</v>
      </c>
      <c r="AN7" s="27">
        <f t="shared" si="25"/>
        <v>1353.792648</v>
      </c>
      <c r="AO7" s="27">
        <f t="shared" si="25"/>
        <v>2249.842673</v>
      </c>
      <c r="AP7" s="27">
        <f t="shared" si="25"/>
        <v>1596.880447</v>
      </c>
      <c r="AQ7" s="27">
        <f t="shared" si="25"/>
        <v>1184.058675</v>
      </c>
      <c r="AR7" s="27">
        <f t="shared" si="25"/>
        <v>2174.621755</v>
      </c>
      <c r="AS7" s="27">
        <f t="shared" si="25"/>
        <v>1917.754482</v>
      </c>
      <c r="AT7" s="27">
        <f t="shared" si="25"/>
        <v>2358.669203</v>
      </c>
      <c r="AU7" s="27">
        <f t="shared" si="25"/>
        <v>2225</v>
      </c>
      <c r="AV7" s="27">
        <f t="shared" si="25"/>
        <v>1885.300061</v>
      </c>
      <c r="AW7" s="27">
        <f t="shared" si="25"/>
        <v>1015.463624</v>
      </c>
      <c r="AX7" s="27">
        <f t="shared" si="25"/>
        <v>2190.396148</v>
      </c>
      <c r="AY7" s="27">
        <f t="shared" si="25"/>
        <v>1335.441433</v>
      </c>
      <c r="AZ7" s="27">
        <f t="shared" si="25"/>
        <v>2316.469488</v>
      </c>
      <c r="BA7" s="27">
        <f t="shared" si="25"/>
        <v>2111.627442</v>
      </c>
      <c r="BB7" s="27">
        <f t="shared" si="25"/>
        <v>636.9434937</v>
      </c>
      <c r="BC7" s="27">
        <f t="shared" si="25"/>
        <v>786</v>
      </c>
      <c r="BD7" s="27">
        <f t="shared" si="25"/>
        <v>1690.538553</v>
      </c>
      <c r="BE7" s="27">
        <f t="shared" si="25"/>
        <v>281.1497685</v>
      </c>
      <c r="BF7" s="27">
        <f t="shared" si="25"/>
        <v>-59.07358257</v>
      </c>
      <c r="BG7" s="27">
        <f t="shared" si="25"/>
        <v>1282.733877</v>
      </c>
      <c r="BH7" s="27">
        <f t="shared" si="25"/>
        <v>130.8591608</v>
      </c>
      <c r="BI7" s="27">
        <f t="shared" si="25"/>
        <v>1751.978438</v>
      </c>
      <c r="BJ7" s="27">
        <f t="shared" si="25"/>
        <v>398.5029281</v>
      </c>
      <c r="BK7" s="27">
        <f t="shared" si="25"/>
        <v>1813.591524</v>
      </c>
      <c r="BL7" s="27">
        <f t="shared" si="25"/>
        <v>1479.464305</v>
      </c>
      <c r="BM7" s="27">
        <f t="shared" si="25"/>
        <v>800</v>
      </c>
      <c r="BN7" s="27">
        <f t="shared" si="25"/>
        <v>1150</v>
      </c>
      <c r="BO7" s="27">
        <f t="shared" si="25"/>
        <v>1000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1521.317237</v>
      </c>
    </row>
    <row r="8">
      <c r="A8" s="3"/>
      <c r="B8" s="29" t="s">
        <v>41</v>
      </c>
      <c r="C8" s="30" t="s">
        <v>43</v>
      </c>
      <c r="D8" s="30">
        <v>6.0</v>
      </c>
      <c r="E8" s="30" t="s">
        <v>43</v>
      </c>
      <c r="F8" s="31">
        <v>45921.0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1739.671721</v>
      </c>
      <c r="P8" s="34">
        <f t="shared" si="9"/>
        <v>786</v>
      </c>
      <c r="Q8" s="35">
        <f t="shared" si="10"/>
        <v>403.6717214</v>
      </c>
      <c r="R8" s="34">
        <f t="shared" si="11"/>
        <v>1336</v>
      </c>
      <c r="S8" s="33">
        <f t="shared" si="12"/>
        <v>0</v>
      </c>
      <c r="T8" s="33">
        <f t="shared" si="13"/>
        <v>-51.46856059</v>
      </c>
      <c r="U8" s="33">
        <f t="shared" si="14"/>
        <v>-53.07916942</v>
      </c>
      <c r="V8" s="36">
        <f t="shared" si="15"/>
        <v>0.8334958974</v>
      </c>
      <c r="W8" s="37">
        <f t="shared" si="16"/>
        <v>26.76070645</v>
      </c>
      <c r="X8" s="37">
        <f t="shared" si="17"/>
        <v>1.401002244</v>
      </c>
      <c r="Y8" s="37">
        <f>if(N8=1,(W8*(S8-V8))*'Säännöt ja ohjeet'!$B$54+X8,"")</f>
        <v>-43.20887584</v>
      </c>
      <c r="Z8" s="37">
        <f t="shared" si="18"/>
        <v>1</v>
      </c>
      <c r="AA8" s="37">
        <f t="shared" si="19"/>
        <v>0.1665041026</v>
      </c>
      <c r="AB8" s="37">
        <f t="shared" si="20"/>
        <v>57.40324508</v>
      </c>
      <c r="AC8" s="37">
        <f t="shared" si="21"/>
        <v>3.785000001</v>
      </c>
      <c r="AD8" s="37">
        <f>if(N8=1,(AB8*(Z8-AA8))*'Säännöt ja ohjeet'!$B$54+AC8,"")</f>
        <v>99.47573854</v>
      </c>
      <c r="AE8" s="38">
        <f t="shared" si="22"/>
        <v>-16</v>
      </c>
      <c r="AF8" s="38">
        <f t="shared" si="23"/>
        <v>18</v>
      </c>
      <c r="AG8" s="10"/>
      <c r="AH8" s="10"/>
      <c r="AI8" s="27">
        <f t="shared" ref="AI8:ED8" si="26">if($B8=AI$3,AI7+$Y8,if($C8=AI$3,AI7+$AD8,AI7))</f>
        <v>1193.044474</v>
      </c>
      <c r="AJ8" s="27">
        <f t="shared" si="26"/>
        <v>1775.775444</v>
      </c>
      <c r="AK8" s="27">
        <f t="shared" si="26"/>
        <v>2421.314099</v>
      </c>
      <c r="AL8" s="27">
        <f t="shared" si="26"/>
        <v>1696.462846</v>
      </c>
      <c r="AM8" s="27">
        <f t="shared" si="26"/>
        <v>1759.97308</v>
      </c>
      <c r="AN8" s="27">
        <f t="shared" si="26"/>
        <v>1353.792648</v>
      </c>
      <c r="AO8" s="27">
        <f t="shared" si="26"/>
        <v>2249.842673</v>
      </c>
      <c r="AP8" s="27">
        <f t="shared" si="26"/>
        <v>1596.880447</v>
      </c>
      <c r="AQ8" s="27">
        <f t="shared" si="26"/>
        <v>1184.058675</v>
      </c>
      <c r="AR8" s="27">
        <f t="shared" si="26"/>
        <v>2174.621755</v>
      </c>
      <c r="AS8" s="27">
        <f t="shared" si="26"/>
        <v>1917.754482</v>
      </c>
      <c r="AT8" s="27">
        <f t="shared" si="26"/>
        <v>2358.669203</v>
      </c>
      <c r="AU8" s="27">
        <f t="shared" si="26"/>
        <v>2225</v>
      </c>
      <c r="AV8" s="27">
        <f t="shared" si="26"/>
        <v>1885.300061</v>
      </c>
      <c r="AW8" s="27">
        <f t="shared" si="26"/>
        <v>1015.463624</v>
      </c>
      <c r="AX8" s="27">
        <f t="shared" si="26"/>
        <v>2190.396148</v>
      </c>
      <c r="AY8" s="27">
        <f t="shared" si="26"/>
        <v>1335.441433</v>
      </c>
      <c r="AZ8" s="27">
        <f t="shared" si="26"/>
        <v>2316.469488</v>
      </c>
      <c r="BA8" s="27">
        <f t="shared" si="26"/>
        <v>2111.627442</v>
      </c>
      <c r="BB8" s="27">
        <f t="shared" si="26"/>
        <v>636.9434937</v>
      </c>
      <c r="BC8" s="27">
        <f t="shared" si="26"/>
        <v>885.4757385</v>
      </c>
      <c r="BD8" s="27">
        <f t="shared" si="26"/>
        <v>1690.538553</v>
      </c>
      <c r="BE8" s="27">
        <f t="shared" si="26"/>
        <v>281.1497685</v>
      </c>
      <c r="BF8" s="27">
        <f t="shared" si="26"/>
        <v>-59.07358257</v>
      </c>
      <c r="BG8" s="27">
        <f t="shared" si="26"/>
        <v>1282.733877</v>
      </c>
      <c r="BH8" s="27">
        <f t="shared" si="26"/>
        <v>130.8591608</v>
      </c>
      <c r="BI8" s="27">
        <f t="shared" si="26"/>
        <v>1751.978438</v>
      </c>
      <c r="BJ8" s="27">
        <f t="shared" si="26"/>
        <v>398.5029281</v>
      </c>
      <c r="BK8" s="27">
        <f t="shared" si="26"/>
        <v>1813.591524</v>
      </c>
      <c r="BL8" s="27">
        <f t="shared" si="26"/>
        <v>1479.464305</v>
      </c>
      <c r="BM8" s="27">
        <f t="shared" si="26"/>
        <v>800</v>
      </c>
      <c r="BN8" s="27">
        <f t="shared" si="26"/>
        <v>1150</v>
      </c>
      <c r="BO8" s="27">
        <f t="shared" si="26"/>
        <v>1000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1523.481347</v>
      </c>
    </row>
    <row r="9">
      <c r="A9" s="3"/>
      <c r="B9" s="29" t="s">
        <v>43</v>
      </c>
      <c r="C9" s="30" t="s">
        <v>44</v>
      </c>
      <c r="D9" s="30">
        <v>0.0</v>
      </c>
      <c r="E9" s="30" t="s">
        <v>44</v>
      </c>
      <c r="F9" s="31">
        <v>45921.0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885.4757385</v>
      </c>
      <c r="P9" s="34">
        <f t="shared" si="9"/>
        <v>800</v>
      </c>
      <c r="Q9" s="35">
        <f t="shared" si="10"/>
        <v>85.47573854</v>
      </c>
      <c r="R9" s="34">
        <f t="shared" si="11"/>
        <v>800</v>
      </c>
      <c r="S9" s="33">
        <f t="shared" si="12"/>
        <v>0</v>
      </c>
      <c r="T9" s="33">
        <f t="shared" si="13"/>
        <v>-54.52480287</v>
      </c>
      <c r="U9" s="33">
        <f t="shared" si="14"/>
        <v>-54.76832208</v>
      </c>
      <c r="V9" s="36">
        <f t="shared" si="15"/>
        <v>0.5605807181</v>
      </c>
      <c r="W9" s="37">
        <f t="shared" si="16"/>
        <v>53.81242019</v>
      </c>
      <c r="X9" s="37">
        <f t="shared" si="17"/>
        <v>3.536310658</v>
      </c>
      <c r="Y9" s="37">
        <f>if(N9=1,(W9*(S9-V9))*'Säännöt ja ohjeet'!$B$54+X9,"")</f>
        <v>-56.79609965</v>
      </c>
      <c r="Z9" s="37">
        <f t="shared" si="18"/>
        <v>1</v>
      </c>
      <c r="AA9" s="37">
        <f t="shared" si="19"/>
        <v>0.4394192819</v>
      </c>
      <c r="AB9" s="37">
        <f t="shared" si="20"/>
        <v>56.89263134</v>
      </c>
      <c r="AC9" s="37">
        <f t="shared" si="21"/>
        <v>3.750000001</v>
      </c>
      <c r="AD9" s="37">
        <f>if(N9=1,(AB9*(Z9-AA9))*'Säännöt ja ohjeet'!$B$54+AC9,"")</f>
        <v>67.53582426</v>
      </c>
      <c r="AE9" s="38">
        <f t="shared" si="22"/>
        <v>-10</v>
      </c>
      <c r="AF9" s="38">
        <f t="shared" si="23"/>
        <v>12</v>
      </c>
      <c r="AG9" s="10"/>
      <c r="AH9" s="10"/>
      <c r="AI9" s="27">
        <f t="shared" ref="AI9:ED9" si="27">if($B9=AI$3,AI8+$Y9,if($C9=AI$3,AI8+$AD9,AI8))</f>
        <v>1193.044474</v>
      </c>
      <c r="AJ9" s="27">
        <f t="shared" si="27"/>
        <v>1775.775444</v>
      </c>
      <c r="AK9" s="27">
        <f t="shared" si="27"/>
        <v>2421.314099</v>
      </c>
      <c r="AL9" s="27">
        <f t="shared" si="27"/>
        <v>1696.462846</v>
      </c>
      <c r="AM9" s="27">
        <f t="shared" si="27"/>
        <v>1759.97308</v>
      </c>
      <c r="AN9" s="27">
        <f t="shared" si="27"/>
        <v>1353.792648</v>
      </c>
      <c r="AO9" s="27">
        <f t="shared" si="27"/>
        <v>2249.842673</v>
      </c>
      <c r="AP9" s="27">
        <f t="shared" si="27"/>
        <v>1596.880447</v>
      </c>
      <c r="AQ9" s="27">
        <f t="shared" si="27"/>
        <v>1184.058675</v>
      </c>
      <c r="AR9" s="27">
        <f t="shared" si="27"/>
        <v>2174.621755</v>
      </c>
      <c r="AS9" s="27">
        <f t="shared" si="27"/>
        <v>1917.754482</v>
      </c>
      <c r="AT9" s="27">
        <f t="shared" si="27"/>
        <v>2358.669203</v>
      </c>
      <c r="AU9" s="27">
        <f t="shared" si="27"/>
        <v>2225</v>
      </c>
      <c r="AV9" s="27">
        <f t="shared" si="27"/>
        <v>1885.300061</v>
      </c>
      <c r="AW9" s="27">
        <f t="shared" si="27"/>
        <v>1015.463624</v>
      </c>
      <c r="AX9" s="27">
        <f t="shared" si="27"/>
        <v>2190.396148</v>
      </c>
      <c r="AY9" s="27">
        <f t="shared" si="27"/>
        <v>1335.441433</v>
      </c>
      <c r="AZ9" s="27">
        <f t="shared" si="27"/>
        <v>2316.469488</v>
      </c>
      <c r="BA9" s="27">
        <f t="shared" si="27"/>
        <v>2111.627442</v>
      </c>
      <c r="BB9" s="27">
        <f t="shared" si="27"/>
        <v>636.9434937</v>
      </c>
      <c r="BC9" s="27">
        <f t="shared" si="27"/>
        <v>828.6796389</v>
      </c>
      <c r="BD9" s="27">
        <f t="shared" si="27"/>
        <v>1690.538553</v>
      </c>
      <c r="BE9" s="27">
        <f t="shared" si="27"/>
        <v>281.1497685</v>
      </c>
      <c r="BF9" s="27">
        <f t="shared" si="27"/>
        <v>-59.07358257</v>
      </c>
      <c r="BG9" s="27">
        <f t="shared" si="27"/>
        <v>1282.733877</v>
      </c>
      <c r="BH9" s="27">
        <f t="shared" si="27"/>
        <v>130.8591608</v>
      </c>
      <c r="BI9" s="27">
        <f t="shared" si="27"/>
        <v>1751.978438</v>
      </c>
      <c r="BJ9" s="27">
        <f t="shared" si="27"/>
        <v>398.5029281</v>
      </c>
      <c r="BK9" s="27">
        <f t="shared" si="27"/>
        <v>1813.591524</v>
      </c>
      <c r="BL9" s="27">
        <f t="shared" si="27"/>
        <v>1479.464305</v>
      </c>
      <c r="BM9" s="27">
        <f t="shared" si="27"/>
        <v>867.5358243</v>
      </c>
      <c r="BN9" s="27">
        <f t="shared" si="27"/>
        <v>1150</v>
      </c>
      <c r="BO9" s="27">
        <f t="shared" si="27"/>
        <v>1000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1521.296882</v>
      </c>
    </row>
    <row r="10">
      <c r="A10" s="1"/>
      <c r="B10" s="29" t="s">
        <v>41</v>
      </c>
      <c r="C10" s="30" t="s">
        <v>38</v>
      </c>
      <c r="D10" s="30">
        <v>0.0</v>
      </c>
      <c r="E10" s="30" t="s">
        <v>41</v>
      </c>
      <c r="F10" s="31">
        <v>45921.0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1696.462846</v>
      </c>
      <c r="P10" s="34">
        <f t="shared" si="9"/>
        <v>1759.97308</v>
      </c>
      <c r="Q10" s="35">
        <f t="shared" si="10"/>
        <v>-63.51023458</v>
      </c>
      <c r="R10" s="34">
        <f t="shared" si="11"/>
        <v>1759.97308</v>
      </c>
      <c r="S10" s="33">
        <f t="shared" si="12"/>
        <v>1</v>
      </c>
      <c r="T10" s="33">
        <f t="shared" si="13"/>
        <v>-51.65977033</v>
      </c>
      <c r="U10" s="33">
        <f t="shared" si="14"/>
        <v>-51.37688623</v>
      </c>
      <c r="V10" s="36">
        <f t="shared" si="15"/>
        <v>0.4297468433</v>
      </c>
      <c r="W10" s="37">
        <f t="shared" si="16"/>
        <v>27.95622006</v>
      </c>
      <c r="X10" s="37">
        <f t="shared" si="17"/>
        <v>1.508948691</v>
      </c>
      <c r="Y10" s="37">
        <f>if(N10=1,(W10*(S10-V10))*'Säännöt ja ohjeet'!$B$54+X10,"")</f>
        <v>33.39319416</v>
      </c>
      <c r="Z10" s="37">
        <f t="shared" si="18"/>
        <v>0</v>
      </c>
      <c r="AA10" s="37">
        <f t="shared" si="19"/>
        <v>0.5702531567</v>
      </c>
      <c r="AB10" s="37">
        <f t="shared" si="20"/>
        <v>26.20579304</v>
      </c>
      <c r="AC10" s="37">
        <f t="shared" si="21"/>
        <v>1.35030126</v>
      </c>
      <c r="AD10" s="37">
        <f>if(N10=1,(AB10*(Z10-AA10))*'Säännöt ja ohjeet'!$B$54+AC10,"")</f>
        <v>-28.53757115</v>
      </c>
      <c r="AE10" s="38">
        <f t="shared" si="22"/>
        <v>12</v>
      </c>
      <c r="AF10" s="38">
        <f t="shared" si="23"/>
        <v>-10</v>
      </c>
      <c r="AG10" s="1"/>
      <c r="AH10" s="10"/>
      <c r="AI10" s="27">
        <f t="shared" ref="AI10:ED10" si="28">if($B10=AI$3,AI9+$Y10,if($C10=AI$3,AI9+$AD10,AI9))</f>
        <v>1193.044474</v>
      </c>
      <c r="AJ10" s="27">
        <f t="shared" si="28"/>
        <v>1775.775444</v>
      </c>
      <c r="AK10" s="27">
        <f t="shared" si="28"/>
        <v>2421.314099</v>
      </c>
      <c r="AL10" s="27">
        <f t="shared" si="28"/>
        <v>1729.85604</v>
      </c>
      <c r="AM10" s="27">
        <f t="shared" si="28"/>
        <v>1731.435509</v>
      </c>
      <c r="AN10" s="27">
        <f t="shared" si="28"/>
        <v>1353.792648</v>
      </c>
      <c r="AO10" s="27">
        <f t="shared" si="28"/>
        <v>2249.842673</v>
      </c>
      <c r="AP10" s="27">
        <f t="shared" si="28"/>
        <v>1596.880447</v>
      </c>
      <c r="AQ10" s="27">
        <f t="shared" si="28"/>
        <v>1184.058675</v>
      </c>
      <c r="AR10" s="27">
        <f t="shared" si="28"/>
        <v>2174.621755</v>
      </c>
      <c r="AS10" s="27">
        <f t="shared" si="28"/>
        <v>1917.754482</v>
      </c>
      <c r="AT10" s="27">
        <f t="shared" si="28"/>
        <v>2358.669203</v>
      </c>
      <c r="AU10" s="27">
        <f t="shared" si="28"/>
        <v>2225</v>
      </c>
      <c r="AV10" s="27">
        <f t="shared" si="28"/>
        <v>1885.300061</v>
      </c>
      <c r="AW10" s="27">
        <f t="shared" si="28"/>
        <v>1015.463624</v>
      </c>
      <c r="AX10" s="27">
        <f t="shared" si="28"/>
        <v>2190.396148</v>
      </c>
      <c r="AY10" s="27">
        <f t="shared" si="28"/>
        <v>1335.441433</v>
      </c>
      <c r="AZ10" s="27">
        <f t="shared" si="28"/>
        <v>2316.469488</v>
      </c>
      <c r="BA10" s="27">
        <f t="shared" si="28"/>
        <v>2111.627442</v>
      </c>
      <c r="BB10" s="27">
        <f t="shared" si="28"/>
        <v>636.9434937</v>
      </c>
      <c r="BC10" s="27">
        <f t="shared" si="28"/>
        <v>828.6796389</v>
      </c>
      <c r="BD10" s="27">
        <f t="shared" si="28"/>
        <v>1690.538553</v>
      </c>
      <c r="BE10" s="27">
        <f t="shared" si="28"/>
        <v>281.1497685</v>
      </c>
      <c r="BF10" s="27">
        <f t="shared" si="28"/>
        <v>-59.07358257</v>
      </c>
      <c r="BG10" s="27">
        <f t="shared" si="28"/>
        <v>1282.733877</v>
      </c>
      <c r="BH10" s="27">
        <f t="shared" si="28"/>
        <v>130.8591608</v>
      </c>
      <c r="BI10" s="27">
        <f t="shared" si="28"/>
        <v>1751.978438</v>
      </c>
      <c r="BJ10" s="27">
        <f t="shared" si="28"/>
        <v>398.5029281</v>
      </c>
      <c r="BK10" s="27">
        <f t="shared" si="28"/>
        <v>1813.591524</v>
      </c>
      <c r="BL10" s="27">
        <f t="shared" si="28"/>
        <v>1479.464305</v>
      </c>
      <c r="BM10" s="27">
        <f t="shared" si="28"/>
        <v>867.5358243</v>
      </c>
      <c r="BN10" s="27">
        <f t="shared" si="28"/>
        <v>1150</v>
      </c>
      <c r="BO10" s="27">
        <f t="shared" si="28"/>
        <v>1000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1521.483637</v>
      </c>
    </row>
    <row r="11">
      <c r="A11" s="1"/>
      <c r="B11" s="29" t="s">
        <v>41</v>
      </c>
      <c r="C11" s="30" t="s">
        <v>38</v>
      </c>
      <c r="D11" s="30">
        <v>0.0</v>
      </c>
      <c r="E11" s="30" t="s">
        <v>38</v>
      </c>
      <c r="F11" s="31">
        <v>45924.0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1729.85604</v>
      </c>
      <c r="P11" s="34">
        <f t="shared" si="9"/>
        <v>1731.435509</v>
      </c>
      <c r="Q11" s="35">
        <f t="shared" si="10"/>
        <v>-1.579469268</v>
      </c>
      <c r="R11" s="34">
        <f t="shared" si="11"/>
        <v>1731.435509</v>
      </c>
      <c r="S11" s="33">
        <f t="shared" si="12"/>
        <v>0</v>
      </c>
      <c r="T11" s="33">
        <f t="shared" si="13"/>
        <v>-51.51245812</v>
      </c>
      <c r="U11" s="33">
        <f t="shared" si="14"/>
        <v>-51.505413</v>
      </c>
      <c r="V11" s="36">
        <f t="shared" si="15"/>
        <v>0.4982387278</v>
      </c>
      <c r="W11" s="37">
        <f t="shared" si="16"/>
        <v>27.0305675</v>
      </c>
      <c r="X11" s="37">
        <f t="shared" si="17"/>
        <v>1.425520493</v>
      </c>
      <c r="Y11" s="37">
        <f>if(N11=1,(W11*(S11-V11))*'Säännöt ja ohjeet'!$B$54+X11,"")</f>
        <v>-25.50983063</v>
      </c>
      <c r="Z11" s="37">
        <f t="shared" si="18"/>
        <v>1</v>
      </c>
      <c r="AA11" s="37">
        <f t="shared" si="19"/>
        <v>0.5017612722</v>
      </c>
      <c r="AB11" s="37">
        <f t="shared" si="20"/>
        <v>26.98707486</v>
      </c>
      <c r="AC11" s="37">
        <f t="shared" si="21"/>
        <v>1.421575021</v>
      </c>
      <c r="AD11" s="37">
        <f>if(N11=1,(AB11*(Z11-AA11))*'Säännöt ja ohjeet'!$B$54+AC11,"")</f>
        <v>28.31358671</v>
      </c>
      <c r="AE11" s="38">
        <f t="shared" si="22"/>
        <v>-9</v>
      </c>
      <c r="AF11" s="38">
        <f t="shared" si="23"/>
        <v>11</v>
      </c>
      <c r="AG11" s="1"/>
      <c r="AH11" s="10"/>
      <c r="AI11" s="27">
        <f t="shared" ref="AI11:ED11" si="29">if($B11=AI$3,AI10+$Y11,if($C11=AI$3,AI10+$AD11,AI10))</f>
        <v>1193.044474</v>
      </c>
      <c r="AJ11" s="27">
        <f t="shared" si="29"/>
        <v>1775.775444</v>
      </c>
      <c r="AK11" s="27">
        <f t="shared" si="29"/>
        <v>2421.314099</v>
      </c>
      <c r="AL11" s="27">
        <f t="shared" si="29"/>
        <v>1704.346209</v>
      </c>
      <c r="AM11" s="27">
        <f t="shared" si="29"/>
        <v>1759.749096</v>
      </c>
      <c r="AN11" s="27">
        <f t="shared" si="29"/>
        <v>1353.792648</v>
      </c>
      <c r="AO11" s="27">
        <f t="shared" si="29"/>
        <v>2249.842673</v>
      </c>
      <c r="AP11" s="27">
        <f t="shared" si="29"/>
        <v>1596.880447</v>
      </c>
      <c r="AQ11" s="27">
        <f t="shared" si="29"/>
        <v>1184.058675</v>
      </c>
      <c r="AR11" s="27">
        <f t="shared" si="29"/>
        <v>2174.621755</v>
      </c>
      <c r="AS11" s="27">
        <f t="shared" si="29"/>
        <v>1917.754482</v>
      </c>
      <c r="AT11" s="27">
        <f t="shared" si="29"/>
        <v>2358.669203</v>
      </c>
      <c r="AU11" s="27">
        <f t="shared" si="29"/>
        <v>2225</v>
      </c>
      <c r="AV11" s="27">
        <f t="shared" si="29"/>
        <v>1885.300061</v>
      </c>
      <c r="AW11" s="27">
        <f t="shared" si="29"/>
        <v>1015.463624</v>
      </c>
      <c r="AX11" s="27">
        <f t="shared" si="29"/>
        <v>2190.396148</v>
      </c>
      <c r="AY11" s="27">
        <f t="shared" si="29"/>
        <v>1335.441433</v>
      </c>
      <c r="AZ11" s="27">
        <f t="shared" si="29"/>
        <v>2316.469488</v>
      </c>
      <c r="BA11" s="27">
        <f t="shared" si="29"/>
        <v>2111.627442</v>
      </c>
      <c r="BB11" s="27">
        <f t="shared" si="29"/>
        <v>636.9434937</v>
      </c>
      <c r="BC11" s="27">
        <f t="shared" si="29"/>
        <v>828.6796389</v>
      </c>
      <c r="BD11" s="27">
        <f t="shared" si="29"/>
        <v>1690.538553</v>
      </c>
      <c r="BE11" s="27">
        <f t="shared" si="29"/>
        <v>281.1497685</v>
      </c>
      <c r="BF11" s="27">
        <f t="shared" si="29"/>
        <v>-59.07358257</v>
      </c>
      <c r="BG11" s="27">
        <f t="shared" si="29"/>
        <v>1282.733877</v>
      </c>
      <c r="BH11" s="27">
        <f t="shared" si="29"/>
        <v>130.8591608</v>
      </c>
      <c r="BI11" s="27">
        <f t="shared" si="29"/>
        <v>1751.978438</v>
      </c>
      <c r="BJ11" s="27">
        <f t="shared" si="29"/>
        <v>398.5029281</v>
      </c>
      <c r="BK11" s="27">
        <f t="shared" si="29"/>
        <v>1813.591524</v>
      </c>
      <c r="BL11" s="27">
        <f t="shared" si="29"/>
        <v>1479.464305</v>
      </c>
      <c r="BM11" s="27">
        <f t="shared" si="29"/>
        <v>867.5358243</v>
      </c>
      <c r="BN11" s="27">
        <f t="shared" si="29"/>
        <v>1150</v>
      </c>
      <c r="BO11" s="27">
        <f t="shared" si="29"/>
        <v>1000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1521.591473</v>
      </c>
    </row>
    <row r="12">
      <c r="A12" s="1"/>
      <c r="B12" s="29" t="s">
        <v>38</v>
      </c>
      <c r="C12" s="30" t="s">
        <v>45</v>
      </c>
      <c r="D12" s="30">
        <v>3.0</v>
      </c>
      <c r="E12" s="30" t="s">
        <v>38</v>
      </c>
      <c r="F12" s="31">
        <v>45924.0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1759.749096</v>
      </c>
      <c r="P12" s="34">
        <f t="shared" si="9"/>
        <v>1150</v>
      </c>
      <c r="Q12" s="35">
        <f t="shared" si="10"/>
        <v>359.7490957</v>
      </c>
      <c r="R12" s="34">
        <f t="shared" si="11"/>
        <v>1400</v>
      </c>
      <c r="S12" s="33">
        <f t="shared" si="12"/>
        <v>1</v>
      </c>
      <c r="T12" s="33">
        <f t="shared" si="13"/>
        <v>-51.37790425</v>
      </c>
      <c r="U12" s="33">
        <f t="shared" si="14"/>
        <v>-52.84726416</v>
      </c>
      <c r="V12" s="36">
        <f t="shared" si="15"/>
        <v>0.8129600755</v>
      </c>
      <c r="W12" s="37">
        <f t="shared" si="16"/>
        <v>26.21189158</v>
      </c>
      <c r="X12" s="37">
        <f t="shared" si="17"/>
        <v>1.350860567</v>
      </c>
      <c r="Y12" s="37">
        <f>if(N12=1,(W12*(S12-V12))*'Säännöt ja ohjeet'!$B$54+X12,"")</f>
        <v>11.15620101</v>
      </c>
      <c r="Z12" s="37">
        <f t="shared" si="18"/>
        <v>0</v>
      </c>
      <c r="AA12" s="37">
        <f t="shared" si="19"/>
        <v>0.1870399245</v>
      </c>
      <c r="AB12" s="37">
        <f t="shared" si="20"/>
        <v>44.69444439</v>
      </c>
      <c r="AC12" s="37">
        <f t="shared" si="21"/>
        <v>2.875000114</v>
      </c>
      <c r="AD12" s="37">
        <f>if(N12=1,(AB12*(Z12-AA12))*'Säännöt ja ohjeet'!$B$54+AC12,"")</f>
        <v>-13.84429089</v>
      </c>
      <c r="AE12" s="38">
        <f t="shared" si="22"/>
        <v>5</v>
      </c>
      <c r="AF12" s="38">
        <f t="shared" si="23"/>
        <v>-3</v>
      </c>
      <c r="AG12" s="1"/>
      <c r="AH12" s="10"/>
      <c r="AI12" s="27">
        <f t="shared" ref="AI12:ED12" si="30">if($B12=AI$3,AI11+$Y12,if($C12=AI$3,AI11+$AD12,AI11))</f>
        <v>1193.044474</v>
      </c>
      <c r="AJ12" s="27">
        <f t="shared" si="30"/>
        <v>1775.775444</v>
      </c>
      <c r="AK12" s="27">
        <f t="shared" si="30"/>
        <v>2421.314099</v>
      </c>
      <c r="AL12" s="27">
        <f t="shared" si="30"/>
        <v>1704.346209</v>
      </c>
      <c r="AM12" s="27">
        <f t="shared" si="30"/>
        <v>1770.905297</v>
      </c>
      <c r="AN12" s="27">
        <f t="shared" si="30"/>
        <v>1353.792648</v>
      </c>
      <c r="AO12" s="27">
        <f t="shared" si="30"/>
        <v>2249.842673</v>
      </c>
      <c r="AP12" s="27">
        <f t="shared" si="30"/>
        <v>1596.880447</v>
      </c>
      <c r="AQ12" s="27">
        <f t="shared" si="30"/>
        <v>1184.058675</v>
      </c>
      <c r="AR12" s="27">
        <f t="shared" si="30"/>
        <v>2174.621755</v>
      </c>
      <c r="AS12" s="27">
        <f t="shared" si="30"/>
        <v>1917.754482</v>
      </c>
      <c r="AT12" s="27">
        <f t="shared" si="30"/>
        <v>2358.669203</v>
      </c>
      <c r="AU12" s="27">
        <f t="shared" si="30"/>
        <v>2225</v>
      </c>
      <c r="AV12" s="27">
        <f t="shared" si="30"/>
        <v>1885.300061</v>
      </c>
      <c r="AW12" s="27">
        <f t="shared" si="30"/>
        <v>1015.463624</v>
      </c>
      <c r="AX12" s="27">
        <f t="shared" si="30"/>
        <v>2190.396148</v>
      </c>
      <c r="AY12" s="27">
        <f t="shared" si="30"/>
        <v>1335.441433</v>
      </c>
      <c r="AZ12" s="27">
        <f t="shared" si="30"/>
        <v>2316.469488</v>
      </c>
      <c r="BA12" s="27">
        <f t="shared" si="30"/>
        <v>2111.627442</v>
      </c>
      <c r="BB12" s="27">
        <f t="shared" si="30"/>
        <v>636.9434937</v>
      </c>
      <c r="BC12" s="27">
        <f t="shared" si="30"/>
        <v>828.6796389</v>
      </c>
      <c r="BD12" s="27">
        <f t="shared" si="30"/>
        <v>1690.538553</v>
      </c>
      <c r="BE12" s="27">
        <f t="shared" si="30"/>
        <v>281.1497685</v>
      </c>
      <c r="BF12" s="27">
        <f t="shared" si="30"/>
        <v>-59.07358257</v>
      </c>
      <c r="BG12" s="27">
        <f t="shared" si="30"/>
        <v>1282.733877</v>
      </c>
      <c r="BH12" s="27">
        <f t="shared" si="30"/>
        <v>130.8591608</v>
      </c>
      <c r="BI12" s="27">
        <f t="shared" si="30"/>
        <v>1751.978438</v>
      </c>
      <c r="BJ12" s="27">
        <f t="shared" si="30"/>
        <v>398.5029281</v>
      </c>
      <c r="BK12" s="27">
        <f t="shared" si="30"/>
        <v>1813.591524</v>
      </c>
      <c r="BL12" s="27">
        <f t="shared" si="30"/>
        <v>1479.464305</v>
      </c>
      <c r="BM12" s="27">
        <f t="shared" si="30"/>
        <v>867.5358243</v>
      </c>
      <c r="BN12" s="27">
        <f t="shared" si="30"/>
        <v>1136.155709</v>
      </c>
      <c r="BO12" s="27">
        <f t="shared" si="30"/>
        <v>1000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1522.020558</v>
      </c>
    </row>
    <row r="13">
      <c r="A13" s="1"/>
      <c r="B13" s="29" t="s">
        <v>38</v>
      </c>
      <c r="C13" s="30" t="s">
        <v>44</v>
      </c>
      <c r="D13" s="30">
        <v>6.0</v>
      </c>
      <c r="E13" s="30" t="s">
        <v>38</v>
      </c>
      <c r="F13" s="31">
        <v>45928.0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1770.905297</v>
      </c>
      <c r="P13" s="34">
        <f t="shared" si="9"/>
        <v>867.5358243</v>
      </c>
      <c r="Q13" s="35">
        <f t="shared" si="10"/>
        <v>353.3694724</v>
      </c>
      <c r="R13" s="34">
        <f t="shared" si="11"/>
        <v>1417.535824</v>
      </c>
      <c r="S13" s="33">
        <f t="shared" si="12"/>
        <v>1</v>
      </c>
      <c r="T13" s="33">
        <f t="shared" si="13"/>
        <v>-51.32701799</v>
      </c>
      <c r="U13" s="33">
        <f t="shared" si="14"/>
        <v>-52.78235851</v>
      </c>
      <c r="V13" s="36">
        <f t="shared" si="15"/>
        <v>0.8108189834</v>
      </c>
      <c r="W13" s="37">
        <f t="shared" si="16"/>
        <v>25.90878346</v>
      </c>
      <c r="X13" s="37">
        <f t="shared" si="17"/>
        <v>1.323004954</v>
      </c>
      <c r="Y13" s="37">
        <f>if(N13=1,(W13*(S13-V13))*'Säännöt ja ohjeet'!$B$54+X13,"")</f>
        <v>11.12590494</v>
      </c>
      <c r="Z13" s="37">
        <f t="shared" si="18"/>
        <v>0</v>
      </c>
      <c r="AA13" s="37">
        <f t="shared" si="19"/>
        <v>0.1891810166</v>
      </c>
      <c r="AB13" s="37">
        <f t="shared" si="20"/>
        <v>54.45356674</v>
      </c>
      <c r="AC13" s="37">
        <f t="shared" si="21"/>
        <v>3.581160443</v>
      </c>
      <c r="AD13" s="37">
        <f>if(N13=1,(AB13*(Z13-AA13))*'Säännöt ja ohjeet'!$B$54+AC13,"")</f>
        <v>-17.02200179</v>
      </c>
      <c r="AE13" s="38">
        <f t="shared" si="22"/>
        <v>5</v>
      </c>
      <c r="AF13" s="38">
        <f t="shared" si="23"/>
        <v>-3</v>
      </c>
      <c r="AG13" s="1"/>
      <c r="AH13" s="10"/>
      <c r="AI13" s="27">
        <f t="shared" ref="AI13:ED13" si="31">if($B13=AI$3,AI12+$Y13,if($C13=AI$3,AI12+$AD13,AI12))</f>
        <v>1193.044474</v>
      </c>
      <c r="AJ13" s="27">
        <f t="shared" si="31"/>
        <v>1775.775444</v>
      </c>
      <c r="AK13" s="27">
        <f t="shared" si="31"/>
        <v>2421.314099</v>
      </c>
      <c r="AL13" s="27">
        <f t="shared" si="31"/>
        <v>1704.346209</v>
      </c>
      <c r="AM13" s="27">
        <f t="shared" si="31"/>
        <v>1782.031202</v>
      </c>
      <c r="AN13" s="27">
        <f t="shared" si="31"/>
        <v>1353.792648</v>
      </c>
      <c r="AO13" s="27">
        <f t="shared" si="31"/>
        <v>2249.842673</v>
      </c>
      <c r="AP13" s="27">
        <f t="shared" si="31"/>
        <v>1596.880447</v>
      </c>
      <c r="AQ13" s="27">
        <f t="shared" si="31"/>
        <v>1184.058675</v>
      </c>
      <c r="AR13" s="27">
        <f t="shared" si="31"/>
        <v>2174.621755</v>
      </c>
      <c r="AS13" s="27">
        <f t="shared" si="31"/>
        <v>1917.754482</v>
      </c>
      <c r="AT13" s="27">
        <f t="shared" si="31"/>
        <v>2358.669203</v>
      </c>
      <c r="AU13" s="27">
        <f t="shared" si="31"/>
        <v>2225</v>
      </c>
      <c r="AV13" s="27">
        <f t="shared" si="31"/>
        <v>1885.300061</v>
      </c>
      <c r="AW13" s="27">
        <f t="shared" si="31"/>
        <v>1015.463624</v>
      </c>
      <c r="AX13" s="27">
        <f t="shared" si="31"/>
        <v>2190.396148</v>
      </c>
      <c r="AY13" s="27">
        <f t="shared" si="31"/>
        <v>1335.441433</v>
      </c>
      <c r="AZ13" s="27">
        <f t="shared" si="31"/>
        <v>2316.469488</v>
      </c>
      <c r="BA13" s="27">
        <f t="shared" si="31"/>
        <v>2111.627442</v>
      </c>
      <c r="BB13" s="27">
        <f t="shared" si="31"/>
        <v>636.9434937</v>
      </c>
      <c r="BC13" s="27">
        <f t="shared" si="31"/>
        <v>828.6796389</v>
      </c>
      <c r="BD13" s="27">
        <f t="shared" si="31"/>
        <v>1690.538553</v>
      </c>
      <c r="BE13" s="27">
        <f t="shared" si="31"/>
        <v>281.1497685</v>
      </c>
      <c r="BF13" s="27">
        <f t="shared" si="31"/>
        <v>-59.07358257</v>
      </c>
      <c r="BG13" s="27">
        <f t="shared" si="31"/>
        <v>1282.733877</v>
      </c>
      <c r="BH13" s="27">
        <f t="shared" si="31"/>
        <v>130.8591608</v>
      </c>
      <c r="BI13" s="27">
        <f t="shared" si="31"/>
        <v>1751.978438</v>
      </c>
      <c r="BJ13" s="27">
        <f t="shared" si="31"/>
        <v>398.5029281</v>
      </c>
      <c r="BK13" s="27">
        <f t="shared" si="31"/>
        <v>1813.591524</v>
      </c>
      <c r="BL13" s="27">
        <f t="shared" si="31"/>
        <v>1479.464305</v>
      </c>
      <c r="BM13" s="27">
        <f t="shared" si="31"/>
        <v>850.5138225</v>
      </c>
      <c r="BN13" s="27">
        <f t="shared" si="31"/>
        <v>1136.155709</v>
      </c>
      <c r="BO13" s="27">
        <f t="shared" si="31"/>
        <v>1000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1522.448478</v>
      </c>
    </row>
    <row r="14">
      <c r="A14" s="1"/>
      <c r="B14" s="29" t="s">
        <v>46</v>
      </c>
      <c r="C14" s="30" t="s">
        <v>44</v>
      </c>
      <c r="D14" s="30">
        <v>4.0</v>
      </c>
      <c r="E14" s="30" t="s">
        <v>46</v>
      </c>
      <c r="F14" s="31">
        <v>45928.0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1335.441433</v>
      </c>
      <c r="P14" s="34">
        <f t="shared" si="9"/>
        <v>850.5138225</v>
      </c>
      <c r="Q14" s="35">
        <f t="shared" si="10"/>
        <v>134.9276107</v>
      </c>
      <c r="R14" s="34">
        <f t="shared" si="11"/>
        <v>1200.513822</v>
      </c>
      <c r="S14" s="33">
        <f t="shared" si="12"/>
        <v>1</v>
      </c>
      <c r="T14" s="33">
        <f t="shared" si="13"/>
        <v>-53.08115996</v>
      </c>
      <c r="U14" s="33">
        <f t="shared" si="14"/>
        <v>-53.54613541</v>
      </c>
      <c r="V14" s="36">
        <f t="shared" si="15"/>
        <v>0.614193827</v>
      </c>
      <c r="W14" s="37">
        <f t="shared" si="16"/>
        <v>38.68797295</v>
      </c>
      <c r="X14" s="37">
        <f t="shared" si="17"/>
        <v>2.411397578</v>
      </c>
      <c r="Y14" s="37">
        <f>if(N14=1,(W14*(S14-V14))*'Säännöt ja ohjeet'!$B$54+X14,"")</f>
        <v>32.26351515</v>
      </c>
      <c r="Z14" s="37">
        <f t="shared" si="18"/>
        <v>0</v>
      </c>
      <c r="AA14" s="37">
        <f t="shared" si="19"/>
        <v>0.385806173</v>
      </c>
      <c r="AB14" s="37">
        <f t="shared" si="20"/>
        <v>55.0645375</v>
      </c>
      <c r="AC14" s="37">
        <f t="shared" si="21"/>
        <v>3.623715447</v>
      </c>
      <c r="AD14" s="37">
        <f>if(N14=1,(AB14*(Z14-AA14))*'Säännöt ja ohjeet'!$B$54+AC14,"")</f>
        <v>-38.86476151</v>
      </c>
      <c r="AE14" s="38">
        <f t="shared" si="22"/>
        <v>10</v>
      </c>
      <c r="AF14" s="38">
        <f t="shared" si="23"/>
        <v>-8</v>
      </c>
      <c r="AG14" s="1"/>
      <c r="AH14" s="10"/>
      <c r="AI14" s="27">
        <f t="shared" ref="AI14:ED14" si="32">if($B14=AI$3,AI13+$Y14,if($C14=AI$3,AI13+$AD14,AI13))</f>
        <v>1193.044474</v>
      </c>
      <c r="AJ14" s="27">
        <f t="shared" si="32"/>
        <v>1775.775444</v>
      </c>
      <c r="AK14" s="27">
        <f t="shared" si="32"/>
        <v>2421.314099</v>
      </c>
      <c r="AL14" s="27">
        <f t="shared" si="32"/>
        <v>1704.346209</v>
      </c>
      <c r="AM14" s="27">
        <f t="shared" si="32"/>
        <v>1782.031202</v>
      </c>
      <c r="AN14" s="27">
        <f t="shared" si="32"/>
        <v>1353.792648</v>
      </c>
      <c r="AO14" s="27">
        <f t="shared" si="32"/>
        <v>2249.842673</v>
      </c>
      <c r="AP14" s="27">
        <f t="shared" si="32"/>
        <v>1596.880447</v>
      </c>
      <c r="AQ14" s="27">
        <f t="shared" si="32"/>
        <v>1184.058675</v>
      </c>
      <c r="AR14" s="27">
        <f t="shared" si="32"/>
        <v>2174.621755</v>
      </c>
      <c r="AS14" s="27">
        <f t="shared" si="32"/>
        <v>1917.754482</v>
      </c>
      <c r="AT14" s="27">
        <f t="shared" si="32"/>
        <v>2358.669203</v>
      </c>
      <c r="AU14" s="27">
        <f t="shared" si="32"/>
        <v>2225</v>
      </c>
      <c r="AV14" s="27">
        <f t="shared" si="32"/>
        <v>1885.300061</v>
      </c>
      <c r="AW14" s="27">
        <f t="shared" si="32"/>
        <v>1015.463624</v>
      </c>
      <c r="AX14" s="27">
        <f t="shared" si="32"/>
        <v>2190.396148</v>
      </c>
      <c r="AY14" s="27">
        <f t="shared" si="32"/>
        <v>1367.704948</v>
      </c>
      <c r="AZ14" s="27">
        <f t="shared" si="32"/>
        <v>2316.469488</v>
      </c>
      <c r="BA14" s="27">
        <f t="shared" si="32"/>
        <v>2111.627442</v>
      </c>
      <c r="BB14" s="27">
        <f t="shared" si="32"/>
        <v>636.9434937</v>
      </c>
      <c r="BC14" s="27">
        <f t="shared" si="32"/>
        <v>828.6796389</v>
      </c>
      <c r="BD14" s="27">
        <f t="shared" si="32"/>
        <v>1690.538553</v>
      </c>
      <c r="BE14" s="27">
        <f t="shared" si="32"/>
        <v>281.1497685</v>
      </c>
      <c r="BF14" s="27">
        <f t="shared" si="32"/>
        <v>-59.07358257</v>
      </c>
      <c r="BG14" s="27">
        <f t="shared" si="32"/>
        <v>1282.733877</v>
      </c>
      <c r="BH14" s="27">
        <f t="shared" si="32"/>
        <v>130.8591608</v>
      </c>
      <c r="BI14" s="27">
        <f t="shared" si="32"/>
        <v>1751.978438</v>
      </c>
      <c r="BJ14" s="27">
        <f t="shared" si="32"/>
        <v>398.5029281</v>
      </c>
      <c r="BK14" s="27">
        <f t="shared" si="32"/>
        <v>1813.591524</v>
      </c>
      <c r="BL14" s="27">
        <f t="shared" si="32"/>
        <v>1479.464305</v>
      </c>
      <c r="BM14" s="27">
        <f t="shared" si="32"/>
        <v>811.649061</v>
      </c>
      <c r="BN14" s="27">
        <f t="shared" si="32"/>
        <v>1136.155709</v>
      </c>
      <c r="BO14" s="27">
        <f t="shared" si="32"/>
        <v>1000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1523.689382</v>
      </c>
    </row>
    <row r="15">
      <c r="A15" s="1"/>
      <c r="B15" s="29" t="s">
        <v>41</v>
      </c>
      <c r="C15" s="30" t="s">
        <v>38</v>
      </c>
      <c r="D15" s="30">
        <v>0.0</v>
      </c>
      <c r="E15" s="30" t="s">
        <v>41</v>
      </c>
      <c r="F15" s="31">
        <v>45931.0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1704.346209</v>
      </c>
      <c r="P15" s="34">
        <f t="shared" si="9"/>
        <v>1782.031202</v>
      </c>
      <c r="Q15" s="35">
        <f t="shared" si="10"/>
        <v>-77.68499256</v>
      </c>
      <c r="R15" s="34">
        <f t="shared" si="11"/>
        <v>1782.031202</v>
      </c>
      <c r="S15" s="33">
        <f t="shared" si="12"/>
        <v>1</v>
      </c>
      <c r="T15" s="33">
        <f t="shared" si="13"/>
        <v>-51.62527182</v>
      </c>
      <c r="U15" s="33">
        <f t="shared" si="14"/>
        <v>-51.27589882</v>
      </c>
      <c r="V15" s="36">
        <f t="shared" si="15"/>
        <v>0.4135344758</v>
      </c>
      <c r="W15" s="37">
        <f t="shared" si="16"/>
        <v>27.73664169</v>
      </c>
      <c r="X15" s="37">
        <f t="shared" si="17"/>
        <v>1.489251236</v>
      </c>
      <c r="Y15" s="37">
        <f>if(N15=1,(W15*(S15-V15))*'Säännöt ja ohjeet'!$B$54+X15,"")</f>
        <v>34.02241946</v>
      </c>
      <c r="Z15" s="37">
        <f t="shared" si="18"/>
        <v>0</v>
      </c>
      <c r="AA15" s="37">
        <f t="shared" si="19"/>
        <v>0.5864655242</v>
      </c>
      <c r="AB15" s="37">
        <f t="shared" si="20"/>
        <v>25.60781706</v>
      </c>
      <c r="AC15" s="37">
        <f t="shared" si="21"/>
        <v>1.295230178</v>
      </c>
      <c r="AD15" s="37">
        <f>if(N15=1,(AB15*(Z15-AA15))*'Säännöt ja ohjeet'!$B$54+AC15,"")</f>
        <v>-28.74097353</v>
      </c>
      <c r="AE15" s="38">
        <f t="shared" si="22"/>
        <v>12</v>
      </c>
      <c r="AF15" s="38">
        <f t="shared" si="23"/>
        <v>-10</v>
      </c>
      <c r="AG15" s="1"/>
      <c r="AH15" s="10"/>
      <c r="AI15" s="27">
        <f t="shared" ref="AI15:ED15" si="33">if($B15=AI$3,AI14+$Y15,if($C15=AI$3,AI14+$AD15,AI14))</f>
        <v>1193.044474</v>
      </c>
      <c r="AJ15" s="27">
        <f t="shared" si="33"/>
        <v>1775.775444</v>
      </c>
      <c r="AK15" s="27">
        <f t="shared" si="33"/>
        <v>2421.314099</v>
      </c>
      <c r="AL15" s="27">
        <f t="shared" si="33"/>
        <v>1738.368629</v>
      </c>
      <c r="AM15" s="27">
        <f t="shared" si="33"/>
        <v>1753.290228</v>
      </c>
      <c r="AN15" s="27">
        <f t="shared" si="33"/>
        <v>1353.792648</v>
      </c>
      <c r="AO15" s="27">
        <f t="shared" si="33"/>
        <v>2249.842673</v>
      </c>
      <c r="AP15" s="27">
        <f t="shared" si="33"/>
        <v>1596.880447</v>
      </c>
      <c r="AQ15" s="27">
        <f t="shared" si="33"/>
        <v>1184.058675</v>
      </c>
      <c r="AR15" s="27">
        <f t="shared" si="33"/>
        <v>2174.621755</v>
      </c>
      <c r="AS15" s="27">
        <f t="shared" si="33"/>
        <v>1917.754482</v>
      </c>
      <c r="AT15" s="27">
        <f t="shared" si="33"/>
        <v>2358.669203</v>
      </c>
      <c r="AU15" s="27">
        <f t="shared" si="33"/>
        <v>2225</v>
      </c>
      <c r="AV15" s="27">
        <f t="shared" si="33"/>
        <v>1885.300061</v>
      </c>
      <c r="AW15" s="27">
        <f t="shared" si="33"/>
        <v>1015.463624</v>
      </c>
      <c r="AX15" s="27">
        <f t="shared" si="33"/>
        <v>2190.396148</v>
      </c>
      <c r="AY15" s="27">
        <f t="shared" si="33"/>
        <v>1367.704948</v>
      </c>
      <c r="AZ15" s="27">
        <f t="shared" si="33"/>
        <v>2316.469488</v>
      </c>
      <c r="BA15" s="27">
        <f t="shared" si="33"/>
        <v>2111.627442</v>
      </c>
      <c r="BB15" s="27">
        <f t="shared" si="33"/>
        <v>636.9434937</v>
      </c>
      <c r="BC15" s="27">
        <f t="shared" si="33"/>
        <v>828.6796389</v>
      </c>
      <c r="BD15" s="27">
        <f t="shared" si="33"/>
        <v>1690.538553</v>
      </c>
      <c r="BE15" s="27">
        <f t="shared" si="33"/>
        <v>281.1497685</v>
      </c>
      <c r="BF15" s="27">
        <f t="shared" si="33"/>
        <v>-59.07358257</v>
      </c>
      <c r="BG15" s="27">
        <f t="shared" si="33"/>
        <v>1282.733877</v>
      </c>
      <c r="BH15" s="27">
        <f t="shared" si="33"/>
        <v>130.8591608</v>
      </c>
      <c r="BI15" s="27">
        <f t="shared" si="33"/>
        <v>1751.978438</v>
      </c>
      <c r="BJ15" s="27">
        <f t="shared" si="33"/>
        <v>398.5029281</v>
      </c>
      <c r="BK15" s="27">
        <f t="shared" si="33"/>
        <v>1813.591524</v>
      </c>
      <c r="BL15" s="27">
        <f t="shared" si="33"/>
        <v>1479.464305</v>
      </c>
      <c r="BM15" s="27">
        <f t="shared" si="33"/>
        <v>811.649061</v>
      </c>
      <c r="BN15" s="27">
        <f t="shared" si="33"/>
        <v>1136.155709</v>
      </c>
      <c r="BO15" s="27">
        <f t="shared" si="33"/>
        <v>1000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1523.892515</v>
      </c>
    </row>
    <row r="16">
      <c r="A16" s="1"/>
      <c r="B16" s="29" t="s">
        <v>45</v>
      </c>
      <c r="C16" s="30" t="s">
        <v>43</v>
      </c>
      <c r="D16" s="30">
        <v>4.0</v>
      </c>
      <c r="E16" s="30" t="s">
        <v>43</v>
      </c>
      <c r="F16" s="31">
        <v>45931.0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1136.155709</v>
      </c>
      <c r="P16" s="34">
        <f t="shared" si="9"/>
        <v>828.6796389</v>
      </c>
      <c r="Q16" s="35">
        <f t="shared" si="10"/>
        <v>-42.52392978</v>
      </c>
      <c r="R16" s="34">
        <f t="shared" si="11"/>
        <v>1178.679639</v>
      </c>
      <c r="S16" s="33">
        <f t="shared" si="12"/>
        <v>0</v>
      </c>
      <c r="T16" s="33">
        <f t="shared" si="13"/>
        <v>-53.75749178</v>
      </c>
      <c r="U16" s="33">
        <f t="shared" si="14"/>
        <v>-53.6185579</v>
      </c>
      <c r="V16" s="36">
        <f t="shared" si="15"/>
        <v>0.4653222925</v>
      </c>
      <c r="W16" s="37">
        <f t="shared" si="16"/>
        <v>45.15580786</v>
      </c>
      <c r="X16" s="37">
        <f t="shared" si="17"/>
        <v>2.909610823</v>
      </c>
      <c r="Y16" s="37">
        <f>if(N16=1,(W16*(S16-V16))*'Säännöt ja ohjeet'!$B$54+X16,"")</f>
        <v>-39.11439724</v>
      </c>
      <c r="Z16" s="37">
        <f t="shared" si="18"/>
        <v>1</v>
      </c>
      <c r="AA16" s="37">
        <f t="shared" si="19"/>
        <v>0.5346777075</v>
      </c>
      <c r="AB16" s="37">
        <f t="shared" si="20"/>
        <v>55.85196827</v>
      </c>
      <c r="AC16" s="37">
        <f t="shared" si="21"/>
        <v>3.678300905</v>
      </c>
      <c r="AD16" s="37">
        <f>if(N16=1,(AB16*(Z16-AA16))*'Säännöt ja ohjeet'!$B$54+AC16,"")</f>
        <v>55.65663274</v>
      </c>
      <c r="AE16" s="38">
        <f t="shared" si="22"/>
        <v>-7</v>
      </c>
      <c r="AF16" s="38">
        <f t="shared" si="23"/>
        <v>9</v>
      </c>
      <c r="AG16" s="1"/>
      <c r="AH16" s="10"/>
      <c r="AI16" s="27">
        <f t="shared" ref="AI16:ED16" si="34">if($B16=AI$3,AI15+$Y16,if($C16=AI$3,AI15+$AD16,AI15))</f>
        <v>1193.044474</v>
      </c>
      <c r="AJ16" s="27">
        <f t="shared" si="34"/>
        <v>1775.775444</v>
      </c>
      <c r="AK16" s="27">
        <f t="shared" si="34"/>
        <v>2421.314099</v>
      </c>
      <c r="AL16" s="27">
        <f t="shared" si="34"/>
        <v>1738.368629</v>
      </c>
      <c r="AM16" s="27">
        <f t="shared" si="34"/>
        <v>1753.290228</v>
      </c>
      <c r="AN16" s="27">
        <f t="shared" si="34"/>
        <v>1353.792648</v>
      </c>
      <c r="AO16" s="27">
        <f t="shared" si="34"/>
        <v>2249.842673</v>
      </c>
      <c r="AP16" s="27">
        <f t="shared" si="34"/>
        <v>1596.880447</v>
      </c>
      <c r="AQ16" s="27">
        <f t="shared" si="34"/>
        <v>1184.058675</v>
      </c>
      <c r="AR16" s="27">
        <f t="shared" si="34"/>
        <v>2174.621755</v>
      </c>
      <c r="AS16" s="27">
        <f t="shared" si="34"/>
        <v>1917.754482</v>
      </c>
      <c r="AT16" s="27">
        <f t="shared" si="34"/>
        <v>2358.669203</v>
      </c>
      <c r="AU16" s="27">
        <f t="shared" si="34"/>
        <v>2225</v>
      </c>
      <c r="AV16" s="27">
        <f t="shared" si="34"/>
        <v>1885.300061</v>
      </c>
      <c r="AW16" s="27">
        <f t="shared" si="34"/>
        <v>1015.463624</v>
      </c>
      <c r="AX16" s="27">
        <f t="shared" si="34"/>
        <v>2190.396148</v>
      </c>
      <c r="AY16" s="27">
        <f t="shared" si="34"/>
        <v>1367.704948</v>
      </c>
      <c r="AZ16" s="27">
        <f t="shared" si="34"/>
        <v>2316.469488</v>
      </c>
      <c r="BA16" s="27">
        <f t="shared" si="34"/>
        <v>2111.627442</v>
      </c>
      <c r="BB16" s="27">
        <f t="shared" si="34"/>
        <v>636.9434937</v>
      </c>
      <c r="BC16" s="27">
        <f t="shared" si="34"/>
        <v>884.3362716</v>
      </c>
      <c r="BD16" s="27">
        <f t="shared" si="34"/>
        <v>1690.538553</v>
      </c>
      <c r="BE16" s="27">
        <f t="shared" si="34"/>
        <v>281.1497685</v>
      </c>
      <c r="BF16" s="27">
        <f t="shared" si="34"/>
        <v>-59.07358257</v>
      </c>
      <c r="BG16" s="27">
        <f t="shared" si="34"/>
        <v>1282.733877</v>
      </c>
      <c r="BH16" s="27">
        <f t="shared" si="34"/>
        <v>130.8591608</v>
      </c>
      <c r="BI16" s="27">
        <f t="shared" si="34"/>
        <v>1751.978438</v>
      </c>
      <c r="BJ16" s="27">
        <f t="shared" si="34"/>
        <v>398.5029281</v>
      </c>
      <c r="BK16" s="27">
        <f t="shared" si="34"/>
        <v>1813.591524</v>
      </c>
      <c r="BL16" s="27">
        <f t="shared" si="34"/>
        <v>1479.464305</v>
      </c>
      <c r="BM16" s="27">
        <f t="shared" si="34"/>
        <v>811.649061</v>
      </c>
      <c r="BN16" s="27">
        <f t="shared" si="34"/>
        <v>1097.041312</v>
      </c>
      <c r="BO16" s="27">
        <f t="shared" si="34"/>
        <v>1000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1526.033154</v>
      </c>
    </row>
    <row r="17">
      <c r="A17" s="1"/>
      <c r="B17" s="29" t="s">
        <v>38</v>
      </c>
      <c r="C17" s="30" t="s">
        <v>47</v>
      </c>
      <c r="D17" s="30">
        <v>0.0</v>
      </c>
      <c r="E17" s="30" t="s">
        <v>38</v>
      </c>
      <c r="F17" s="31">
        <v>45933.0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1753.290228</v>
      </c>
      <c r="P17" s="34">
        <f t="shared" si="9"/>
        <v>1596.880447</v>
      </c>
      <c r="Q17" s="35">
        <f t="shared" si="10"/>
        <v>156.4097807</v>
      </c>
      <c r="R17" s="34">
        <f t="shared" si="11"/>
        <v>1596.880447</v>
      </c>
      <c r="S17" s="33">
        <f t="shared" si="12"/>
        <v>1</v>
      </c>
      <c r="T17" s="33">
        <f t="shared" si="13"/>
        <v>-51.40719658</v>
      </c>
      <c r="U17" s="33">
        <f t="shared" si="14"/>
        <v>-52.08151816</v>
      </c>
      <c r="V17" s="36">
        <f t="shared" si="15"/>
        <v>0.6624701556</v>
      </c>
      <c r="W17" s="37">
        <f t="shared" si="16"/>
        <v>26.38797925</v>
      </c>
      <c r="X17" s="37">
        <f t="shared" si="17"/>
        <v>1.36698965</v>
      </c>
      <c r="Y17" s="37">
        <f>if(N17=1,(W17*(S17-V17))*'Säännöt ja ohjeet'!$B$54+X17,"")</f>
        <v>19.18045071</v>
      </c>
      <c r="Z17" s="37">
        <f t="shared" si="18"/>
        <v>0</v>
      </c>
      <c r="AA17" s="37">
        <f t="shared" si="19"/>
        <v>0.3375298444</v>
      </c>
      <c r="AB17" s="37">
        <f t="shared" si="20"/>
        <v>30.78535902</v>
      </c>
      <c r="AC17" s="37">
        <f t="shared" si="21"/>
        <v>1.757829359</v>
      </c>
      <c r="AD17" s="37">
        <f>if(N17=1,(AB17*(Z17-AA17))*'Säännöt ja ohjeet'!$B$54+AC17,"")</f>
        <v>-19.02412552</v>
      </c>
      <c r="AE17" s="38">
        <f t="shared" si="22"/>
        <v>8</v>
      </c>
      <c r="AF17" s="38">
        <f t="shared" si="23"/>
        <v>-6</v>
      </c>
      <c r="AG17" s="1"/>
      <c r="AH17" s="10"/>
      <c r="AI17" s="27">
        <f t="shared" ref="AI17:ED17" si="35">if($B17=AI$3,AI16+$Y17,if($C17=AI$3,AI16+$AD17,AI16))</f>
        <v>1193.044474</v>
      </c>
      <c r="AJ17" s="27">
        <f t="shared" si="35"/>
        <v>1775.775444</v>
      </c>
      <c r="AK17" s="27">
        <f t="shared" si="35"/>
        <v>2421.314099</v>
      </c>
      <c r="AL17" s="27">
        <f t="shared" si="35"/>
        <v>1738.368629</v>
      </c>
      <c r="AM17" s="27">
        <f t="shared" si="35"/>
        <v>1772.470679</v>
      </c>
      <c r="AN17" s="27">
        <f t="shared" si="35"/>
        <v>1353.792648</v>
      </c>
      <c r="AO17" s="27">
        <f t="shared" si="35"/>
        <v>2249.842673</v>
      </c>
      <c r="AP17" s="27">
        <f t="shared" si="35"/>
        <v>1577.856322</v>
      </c>
      <c r="AQ17" s="27">
        <f t="shared" si="35"/>
        <v>1184.058675</v>
      </c>
      <c r="AR17" s="27">
        <f t="shared" si="35"/>
        <v>2174.621755</v>
      </c>
      <c r="AS17" s="27">
        <f t="shared" si="35"/>
        <v>1917.754482</v>
      </c>
      <c r="AT17" s="27">
        <f t="shared" si="35"/>
        <v>2358.669203</v>
      </c>
      <c r="AU17" s="27">
        <f t="shared" si="35"/>
        <v>2225</v>
      </c>
      <c r="AV17" s="27">
        <f t="shared" si="35"/>
        <v>1885.300061</v>
      </c>
      <c r="AW17" s="27">
        <f t="shared" si="35"/>
        <v>1015.463624</v>
      </c>
      <c r="AX17" s="27">
        <f t="shared" si="35"/>
        <v>2190.396148</v>
      </c>
      <c r="AY17" s="27">
        <f t="shared" si="35"/>
        <v>1367.704948</v>
      </c>
      <c r="AZ17" s="27">
        <f t="shared" si="35"/>
        <v>2316.469488</v>
      </c>
      <c r="BA17" s="27">
        <f t="shared" si="35"/>
        <v>2111.627442</v>
      </c>
      <c r="BB17" s="27">
        <f t="shared" si="35"/>
        <v>636.9434937</v>
      </c>
      <c r="BC17" s="27">
        <f t="shared" si="35"/>
        <v>884.3362716</v>
      </c>
      <c r="BD17" s="27">
        <f t="shared" si="35"/>
        <v>1690.538553</v>
      </c>
      <c r="BE17" s="27">
        <f t="shared" si="35"/>
        <v>281.1497685</v>
      </c>
      <c r="BF17" s="27">
        <f t="shared" si="35"/>
        <v>-59.07358257</v>
      </c>
      <c r="BG17" s="27">
        <f t="shared" si="35"/>
        <v>1282.733877</v>
      </c>
      <c r="BH17" s="27">
        <f t="shared" si="35"/>
        <v>130.8591608</v>
      </c>
      <c r="BI17" s="27">
        <f t="shared" si="35"/>
        <v>1751.978438</v>
      </c>
      <c r="BJ17" s="27">
        <f t="shared" si="35"/>
        <v>398.5029281</v>
      </c>
      <c r="BK17" s="27">
        <f t="shared" si="35"/>
        <v>1813.591524</v>
      </c>
      <c r="BL17" s="27">
        <f t="shared" si="35"/>
        <v>1479.464305</v>
      </c>
      <c r="BM17" s="27">
        <f t="shared" si="35"/>
        <v>811.649061</v>
      </c>
      <c r="BN17" s="27">
        <f t="shared" si="35"/>
        <v>1097.041312</v>
      </c>
      <c r="BO17" s="27">
        <f t="shared" si="35"/>
        <v>1000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1526.039167</v>
      </c>
    </row>
    <row r="18">
      <c r="A18" s="1"/>
      <c r="B18" s="29" t="s">
        <v>40</v>
      </c>
      <c r="C18" s="30" t="s">
        <v>38</v>
      </c>
      <c r="D18" s="30">
        <v>0.0</v>
      </c>
      <c r="E18" s="30" t="s">
        <v>38</v>
      </c>
      <c r="F18" s="31">
        <v>45935.0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1885.300061</v>
      </c>
      <c r="P18" s="34">
        <f t="shared" si="9"/>
        <v>1772.470679</v>
      </c>
      <c r="Q18" s="35">
        <f t="shared" si="10"/>
        <v>112.8293826</v>
      </c>
      <c r="R18" s="34">
        <f t="shared" si="11"/>
        <v>1772.470679</v>
      </c>
      <c r="S18" s="33">
        <f t="shared" si="12"/>
        <v>0</v>
      </c>
      <c r="T18" s="33">
        <f t="shared" si="13"/>
        <v>-50.78270911</v>
      </c>
      <c r="U18" s="33">
        <f t="shared" si="14"/>
        <v>-51.3198482</v>
      </c>
      <c r="V18" s="36">
        <f t="shared" si="15"/>
        <v>0.6311466476</v>
      </c>
      <c r="W18" s="37">
        <f t="shared" si="16"/>
        <v>22.877836</v>
      </c>
      <c r="X18" s="37">
        <f t="shared" si="17"/>
        <v>1.037868103</v>
      </c>
      <c r="Y18" s="37">
        <f>if(N18=1,(W18*(S18-V18))*'Säännöt ja ohjeet'!$B$54+X18,"")</f>
        <v>-27.84067089</v>
      </c>
      <c r="Z18" s="37">
        <f t="shared" si="18"/>
        <v>1</v>
      </c>
      <c r="AA18" s="37">
        <f t="shared" si="19"/>
        <v>0.3688533524</v>
      </c>
      <c r="AB18" s="37">
        <f t="shared" si="20"/>
        <v>25.86635868</v>
      </c>
      <c r="AC18" s="37">
        <f t="shared" si="21"/>
        <v>1.319096795</v>
      </c>
      <c r="AD18" s="37">
        <f>if(N18=1,(AB18*(Z18-AA18))*'Säännöt ja ohjeet'!$B$54+AC18,"")</f>
        <v>33.97002793</v>
      </c>
      <c r="AE18" s="38">
        <f t="shared" si="22"/>
        <v>-11</v>
      </c>
      <c r="AF18" s="38">
        <f t="shared" si="23"/>
        <v>13</v>
      </c>
      <c r="AG18" s="1"/>
      <c r="AH18" s="10"/>
      <c r="AI18" s="27">
        <f t="shared" ref="AI18:ED18" si="36">if($B18=AI$3,AI17+$Y18,if($C18=AI$3,AI17+$AD18,AI17))</f>
        <v>1193.044474</v>
      </c>
      <c r="AJ18" s="27">
        <f t="shared" si="36"/>
        <v>1775.775444</v>
      </c>
      <c r="AK18" s="27">
        <f t="shared" si="36"/>
        <v>2421.314099</v>
      </c>
      <c r="AL18" s="27">
        <f t="shared" si="36"/>
        <v>1738.368629</v>
      </c>
      <c r="AM18" s="27">
        <f t="shared" si="36"/>
        <v>1806.440707</v>
      </c>
      <c r="AN18" s="27">
        <f t="shared" si="36"/>
        <v>1353.792648</v>
      </c>
      <c r="AO18" s="27">
        <f t="shared" si="36"/>
        <v>2249.842673</v>
      </c>
      <c r="AP18" s="27">
        <f t="shared" si="36"/>
        <v>1577.856322</v>
      </c>
      <c r="AQ18" s="27">
        <f t="shared" si="36"/>
        <v>1184.058675</v>
      </c>
      <c r="AR18" s="27">
        <f t="shared" si="36"/>
        <v>2174.621755</v>
      </c>
      <c r="AS18" s="27">
        <f t="shared" si="36"/>
        <v>1917.754482</v>
      </c>
      <c r="AT18" s="27">
        <f t="shared" si="36"/>
        <v>2358.669203</v>
      </c>
      <c r="AU18" s="27">
        <f t="shared" si="36"/>
        <v>2225</v>
      </c>
      <c r="AV18" s="27">
        <f t="shared" si="36"/>
        <v>1857.459391</v>
      </c>
      <c r="AW18" s="27">
        <f t="shared" si="36"/>
        <v>1015.463624</v>
      </c>
      <c r="AX18" s="27">
        <f t="shared" si="36"/>
        <v>2190.396148</v>
      </c>
      <c r="AY18" s="27">
        <f t="shared" si="36"/>
        <v>1367.704948</v>
      </c>
      <c r="AZ18" s="27">
        <f t="shared" si="36"/>
        <v>2316.469488</v>
      </c>
      <c r="BA18" s="27">
        <f t="shared" si="36"/>
        <v>2111.627442</v>
      </c>
      <c r="BB18" s="27">
        <f t="shared" si="36"/>
        <v>636.9434937</v>
      </c>
      <c r="BC18" s="27">
        <f t="shared" si="36"/>
        <v>884.3362716</v>
      </c>
      <c r="BD18" s="27">
        <f t="shared" si="36"/>
        <v>1690.538553</v>
      </c>
      <c r="BE18" s="27">
        <f t="shared" si="36"/>
        <v>281.1497685</v>
      </c>
      <c r="BF18" s="27">
        <f t="shared" si="36"/>
        <v>-59.07358257</v>
      </c>
      <c r="BG18" s="27">
        <f t="shared" si="36"/>
        <v>1282.733877</v>
      </c>
      <c r="BH18" s="27">
        <f t="shared" si="36"/>
        <v>130.8591608</v>
      </c>
      <c r="BI18" s="27">
        <f t="shared" si="36"/>
        <v>1751.978438</v>
      </c>
      <c r="BJ18" s="27">
        <f t="shared" si="36"/>
        <v>398.5029281</v>
      </c>
      <c r="BK18" s="27">
        <f t="shared" si="36"/>
        <v>1813.591524</v>
      </c>
      <c r="BL18" s="27">
        <f t="shared" si="36"/>
        <v>1479.464305</v>
      </c>
      <c r="BM18" s="27">
        <f t="shared" si="36"/>
        <v>811.649061</v>
      </c>
      <c r="BN18" s="27">
        <f t="shared" si="36"/>
        <v>1097.041312</v>
      </c>
      <c r="BO18" s="27">
        <f t="shared" si="36"/>
        <v>1000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1526.274911</v>
      </c>
    </row>
    <row r="19">
      <c r="A19" s="1"/>
      <c r="B19" s="29" t="s">
        <v>48</v>
      </c>
      <c r="C19" s="30" t="s">
        <v>49</v>
      </c>
      <c r="D19" s="30">
        <v>1.0</v>
      </c>
      <c r="E19" s="30" t="s">
        <v>48</v>
      </c>
      <c r="F19" s="31">
        <v>45935.0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1813.591524</v>
      </c>
      <c r="P19" s="34">
        <f t="shared" si="9"/>
        <v>1775.775444</v>
      </c>
      <c r="Q19" s="35">
        <f t="shared" si="10"/>
        <v>-12.18392052</v>
      </c>
      <c r="R19" s="34">
        <f t="shared" si="11"/>
        <v>1825.775444</v>
      </c>
      <c r="S19" s="33">
        <f t="shared" si="12"/>
        <v>1</v>
      </c>
      <c r="T19" s="33">
        <f t="shared" si="13"/>
        <v>-51.12882649</v>
      </c>
      <c r="U19" s="33">
        <f t="shared" si="14"/>
        <v>-51.07121184</v>
      </c>
      <c r="V19" s="36">
        <f t="shared" si="15"/>
        <v>0.4856003193</v>
      </c>
      <c r="W19" s="37">
        <f t="shared" si="16"/>
        <v>24.76127959</v>
      </c>
      <c r="X19" s="37">
        <f t="shared" si="17"/>
        <v>1.216478254</v>
      </c>
      <c r="Y19" s="37">
        <f>if(N19=1,(W19*(S19-V19))*'Säännöt ja ohjeet'!$B$54+X19,"")</f>
        <v>26.69086689</v>
      </c>
      <c r="Z19" s="37">
        <f t="shared" si="18"/>
        <v>0</v>
      </c>
      <c r="AA19" s="37">
        <f t="shared" si="19"/>
        <v>0.5143996807</v>
      </c>
      <c r="AB19" s="37">
        <f t="shared" si="20"/>
        <v>25.77687902</v>
      </c>
      <c r="AC19" s="37">
        <f t="shared" si="21"/>
        <v>1.310846407</v>
      </c>
      <c r="AD19" s="37">
        <f>if(N19=1,(AB19*(Z19-AA19))*'Säännöt ja ohjeet'!$B$54+AC19,"")</f>
        <v>-25.20839027</v>
      </c>
      <c r="AE19" s="38">
        <f t="shared" si="22"/>
        <v>13</v>
      </c>
      <c r="AF19" s="38">
        <f t="shared" si="23"/>
        <v>-11</v>
      </c>
      <c r="AG19" s="1"/>
      <c r="AH19" s="10"/>
      <c r="AI19" s="27">
        <f t="shared" ref="AI19:ED19" si="37">if($B19=AI$3,AI18+$Y19,if($C19=AI$3,AI18+$AD19,AI18))</f>
        <v>1193.044474</v>
      </c>
      <c r="AJ19" s="27">
        <f t="shared" si="37"/>
        <v>1750.567054</v>
      </c>
      <c r="AK19" s="27">
        <f t="shared" si="37"/>
        <v>2421.314099</v>
      </c>
      <c r="AL19" s="27">
        <f t="shared" si="37"/>
        <v>1738.368629</v>
      </c>
      <c r="AM19" s="27">
        <f t="shared" si="37"/>
        <v>1806.440707</v>
      </c>
      <c r="AN19" s="27">
        <f t="shared" si="37"/>
        <v>1353.792648</v>
      </c>
      <c r="AO19" s="27">
        <f t="shared" si="37"/>
        <v>2249.842673</v>
      </c>
      <c r="AP19" s="27">
        <f t="shared" si="37"/>
        <v>1577.856322</v>
      </c>
      <c r="AQ19" s="27">
        <f t="shared" si="37"/>
        <v>1184.058675</v>
      </c>
      <c r="AR19" s="27">
        <f t="shared" si="37"/>
        <v>2174.621755</v>
      </c>
      <c r="AS19" s="27">
        <f t="shared" si="37"/>
        <v>1917.754482</v>
      </c>
      <c r="AT19" s="27">
        <f t="shared" si="37"/>
        <v>2358.669203</v>
      </c>
      <c r="AU19" s="27">
        <f t="shared" si="37"/>
        <v>2225</v>
      </c>
      <c r="AV19" s="27">
        <f t="shared" si="37"/>
        <v>1857.459391</v>
      </c>
      <c r="AW19" s="27">
        <f t="shared" si="37"/>
        <v>1015.463624</v>
      </c>
      <c r="AX19" s="27">
        <f t="shared" si="37"/>
        <v>2190.396148</v>
      </c>
      <c r="AY19" s="27">
        <f t="shared" si="37"/>
        <v>1367.704948</v>
      </c>
      <c r="AZ19" s="27">
        <f t="shared" si="37"/>
        <v>2316.469488</v>
      </c>
      <c r="BA19" s="27">
        <f t="shared" si="37"/>
        <v>2111.627442</v>
      </c>
      <c r="BB19" s="27">
        <f t="shared" si="37"/>
        <v>636.9434937</v>
      </c>
      <c r="BC19" s="27">
        <f t="shared" si="37"/>
        <v>884.3362716</v>
      </c>
      <c r="BD19" s="27">
        <f t="shared" si="37"/>
        <v>1690.538553</v>
      </c>
      <c r="BE19" s="27">
        <f t="shared" si="37"/>
        <v>281.1497685</v>
      </c>
      <c r="BF19" s="27">
        <f t="shared" si="37"/>
        <v>-59.07358257</v>
      </c>
      <c r="BG19" s="27">
        <f t="shared" si="37"/>
        <v>1282.733877</v>
      </c>
      <c r="BH19" s="27">
        <f t="shared" si="37"/>
        <v>130.8591608</v>
      </c>
      <c r="BI19" s="27">
        <f t="shared" si="37"/>
        <v>1751.978438</v>
      </c>
      <c r="BJ19" s="27">
        <f t="shared" si="37"/>
        <v>398.5029281</v>
      </c>
      <c r="BK19" s="27">
        <f t="shared" si="37"/>
        <v>1840.282391</v>
      </c>
      <c r="BL19" s="27">
        <f t="shared" si="37"/>
        <v>1479.464305</v>
      </c>
      <c r="BM19" s="27">
        <f t="shared" si="37"/>
        <v>811.649061</v>
      </c>
      <c r="BN19" s="27">
        <f t="shared" si="37"/>
        <v>1097.041312</v>
      </c>
      <c r="BO19" s="27">
        <f t="shared" si="37"/>
        <v>1000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1525.305358</v>
      </c>
    </row>
    <row r="20">
      <c r="A20" s="1"/>
      <c r="B20" s="29" t="s">
        <v>41</v>
      </c>
      <c r="C20" s="30" t="s">
        <v>47</v>
      </c>
      <c r="D20" s="30">
        <v>0.0</v>
      </c>
      <c r="E20" s="30" t="s">
        <v>47</v>
      </c>
      <c r="F20" s="31">
        <v>45935.0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1738.368629</v>
      </c>
      <c r="P20" s="34">
        <f t="shared" si="9"/>
        <v>1577.856322</v>
      </c>
      <c r="Q20" s="35">
        <f t="shared" si="10"/>
        <v>160.5123067</v>
      </c>
      <c r="R20" s="34">
        <f t="shared" si="11"/>
        <v>1577.856322</v>
      </c>
      <c r="S20" s="33">
        <f t="shared" si="12"/>
        <v>0</v>
      </c>
      <c r="T20" s="33">
        <f t="shared" si="13"/>
        <v>-51.47440413</v>
      </c>
      <c r="U20" s="33">
        <f t="shared" si="14"/>
        <v>-52.15927583</v>
      </c>
      <c r="V20" s="36">
        <f t="shared" si="15"/>
        <v>0.6648251404</v>
      </c>
      <c r="W20" s="37">
        <f t="shared" si="16"/>
        <v>26.79647372</v>
      </c>
      <c r="X20" s="37">
        <f t="shared" si="17"/>
        <v>1.404257044</v>
      </c>
      <c r="Y20" s="37">
        <f>if(N20=1,(W20*(S20-V20))*'Säännöt ja ohjeet'!$B$54+X20,"")</f>
        <v>-34.22568176</v>
      </c>
      <c r="Z20" s="37">
        <f t="shared" si="18"/>
        <v>1</v>
      </c>
      <c r="AA20" s="37">
        <f t="shared" si="19"/>
        <v>0.3351748596</v>
      </c>
      <c r="AB20" s="37">
        <f t="shared" si="20"/>
        <v>31.33740409</v>
      </c>
      <c r="AC20" s="37">
        <f t="shared" si="21"/>
        <v>1.805383223</v>
      </c>
      <c r="AD20" s="37">
        <f>if(N20=1,(AB20*(Z20-AA20))*'Säännöt ja ohjeet'!$B$54+AC20,"")</f>
        <v>43.47317137</v>
      </c>
      <c r="AE20" s="38">
        <f t="shared" si="22"/>
        <v>-12</v>
      </c>
      <c r="AF20" s="38">
        <f t="shared" si="23"/>
        <v>14</v>
      </c>
      <c r="AG20" s="1"/>
      <c r="AH20" s="10"/>
      <c r="AI20" s="27">
        <f t="shared" ref="AI20:ED20" si="38">if($B20=AI$3,AI19+$Y20,if($C20=AI$3,AI19+$AD20,AI19))</f>
        <v>1193.044474</v>
      </c>
      <c r="AJ20" s="27">
        <f t="shared" si="38"/>
        <v>1750.567054</v>
      </c>
      <c r="AK20" s="27">
        <f t="shared" si="38"/>
        <v>2421.314099</v>
      </c>
      <c r="AL20" s="27">
        <f t="shared" si="38"/>
        <v>1704.142947</v>
      </c>
      <c r="AM20" s="27">
        <f t="shared" si="38"/>
        <v>1806.440707</v>
      </c>
      <c r="AN20" s="27">
        <f t="shared" si="38"/>
        <v>1353.792648</v>
      </c>
      <c r="AO20" s="27">
        <f t="shared" si="38"/>
        <v>2249.842673</v>
      </c>
      <c r="AP20" s="27">
        <f t="shared" si="38"/>
        <v>1621.329493</v>
      </c>
      <c r="AQ20" s="27">
        <f t="shared" si="38"/>
        <v>1184.058675</v>
      </c>
      <c r="AR20" s="27">
        <f t="shared" si="38"/>
        <v>2174.621755</v>
      </c>
      <c r="AS20" s="27">
        <f t="shared" si="38"/>
        <v>1917.754482</v>
      </c>
      <c r="AT20" s="27">
        <f t="shared" si="38"/>
        <v>2358.669203</v>
      </c>
      <c r="AU20" s="27">
        <f t="shared" si="38"/>
        <v>2225</v>
      </c>
      <c r="AV20" s="27">
        <f t="shared" si="38"/>
        <v>1857.459391</v>
      </c>
      <c r="AW20" s="27">
        <f t="shared" si="38"/>
        <v>1015.463624</v>
      </c>
      <c r="AX20" s="27">
        <f t="shared" si="38"/>
        <v>2190.396148</v>
      </c>
      <c r="AY20" s="27">
        <f t="shared" si="38"/>
        <v>1367.704948</v>
      </c>
      <c r="AZ20" s="27">
        <f t="shared" si="38"/>
        <v>2316.469488</v>
      </c>
      <c r="BA20" s="27">
        <f t="shared" si="38"/>
        <v>2111.627442</v>
      </c>
      <c r="BB20" s="27">
        <f t="shared" si="38"/>
        <v>636.9434937</v>
      </c>
      <c r="BC20" s="27">
        <f t="shared" si="38"/>
        <v>884.3362716</v>
      </c>
      <c r="BD20" s="27">
        <f t="shared" si="38"/>
        <v>1690.538553</v>
      </c>
      <c r="BE20" s="27">
        <f t="shared" si="38"/>
        <v>281.1497685</v>
      </c>
      <c r="BF20" s="27">
        <f t="shared" si="38"/>
        <v>-59.07358257</v>
      </c>
      <c r="BG20" s="27">
        <f t="shared" si="38"/>
        <v>1282.733877</v>
      </c>
      <c r="BH20" s="27">
        <f t="shared" si="38"/>
        <v>130.8591608</v>
      </c>
      <c r="BI20" s="27">
        <f t="shared" si="38"/>
        <v>1751.978438</v>
      </c>
      <c r="BJ20" s="27">
        <f t="shared" si="38"/>
        <v>398.5029281</v>
      </c>
      <c r="BK20" s="27">
        <f t="shared" si="38"/>
        <v>1840.282391</v>
      </c>
      <c r="BL20" s="27">
        <f t="shared" si="38"/>
        <v>1479.464305</v>
      </c>
      <c r="BM20" s="27">
        <f t="shared" si="38"/>
        <v>811.649061</v>
      </c>
      <c r="BN20" s="27">
        <f t="shared" si="38"/>
        <v>1097.041312</v>
      </c>
      <c r="BO20" s="27">
        <f t="shared" si="38"/>
        <v>1000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1525.66103</v>
      </c>
    </row>
    <row r="21">
      <c r="A21" s="1"/>
      <c r="B21" s="29" t="s">
        <v>37</v>
      </c>
      <c r="C21" s="30" t="s">
        <v>50</v>
      </c>
      <c r="D21" s="30">
        <v>0.0</v>
      </c>
      <c r="E21" s="30" t="s">
        <v>37</v>
      </c>
      <c r="F21" s="31">
        <v>45935.0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2421.314099</v>
      </c>
      <c r="P21" s="34">
        <f t="shared" si="9"/>
        <v>2111.627442</v>
      </c>
      <c r="Q21" s="35">
        <f t="shared" si="10"/>
        <v>309.686656</v>
      </c>
      <c r="R21" s="34">
        <f t="shared" si="11"/>
        <v>2111.627442</v>
      </c>
      <c r="S21" s="33">
        <f t="shared" si="12"/>
        <v>1</v>
      </c>
      <c r="T21" s="33">
        <f t="shared" si="13"/>
        <v>-47.44899248</v>
      </c>
      <c r="U21" s="33">
        <f t="shared" si="14"/>
        <v>-49.56238036</v>
      </c>
      <c r="V21" s="36">
        <f t="shared" si="15"/>
        <v>0.8921976159</v>
      </c>
      <c r="W21" s="37">
        <f t="shared" si="16"/>
        <v>10.67790026</v>
      </c>
      <c r="X21" s="37">
        <f t="shared" si="17"/>
        <v>0.03968735312</v>
      </c>
      <c r="Y21" s="37">
        <f>if(N21=1,(W21*(S21-V21))*'Säännöt ja ohjeet'!$B$54+X21,"")</f>
        <v>2.341893565</v>
      </c>
      <c r="Z21" s="37">
        <f t="shared" si="18"/>
        <v>0</v>
      </c>
      <c r="AA21" s="37">
        <f t="shared" si="19"/>
        <v>0.1078023841</v>
      </c>
      <c r="AB21" s="37">
        <f t="shared" si="20"/>
        <v>17.30916787</v>
      </c>
      <c r="AC21" s="37">
        <f t="shared" si="21"/>
        <v>0.4890687616</v>
      </c>
      <c r="AD21" s="37">
        <f>if(N21=1,(AB21*(Z21-AA21))*'Säännöt ja ohjeet'!$B$54+AC21,"")</f>
        <v>-3.242870365</v>
      </c>
      <c r="AE21" s="38">
        <f t="shared" si="22"/>
        <v>5</v>
      </c>
      <c r="AF21" s="38">
        <f t="shared" si="23"/>
        <v>-3</v>
      </c>
      <c r="AG21" s="1"/>
      <c r="AH21" s="10"/>
      <c r="AI21" s="27">
        <f t="shared" ref="AI21:ED21" si="39">if($B21=AI$3,AI20+$Y21,if($C21=AI$3,AI20+$AD21,AI20))</f>
        <v>1193.044474</v>
      </c>
      <c r="AJ21" s="27">
        <f t="shared" si="39"/>
        <v>1750.567054</v>
      </c>
      <c r="AK21" s="27">
        <f t="shared" si="39"/>
        <v>2423.655992</v>
      </c>
      <c r="AL21" s="27">
        <f t="shared" si="39"/>
        <v>1704.142947</v>
      </c>
      <c r="AM21" s="27">
        <f t="shared" si="39"/>
        <v>1806.440707</v>
      </c>
      <c r="AN21" s="27">
        <f t="shared" si="39"/>
        <v>1353.792648</v>
      </c>
      <c r="AO21" s="27">
        <f t="shared" si="39"/>
        <v>2249.842673</v>
      </c>
      <c r="AP21" s="27">
        <f t="shared" si="39"/>
        <v>1621.329493</v>
      </c>
      <c r="AQ21" s="27">
        <f t="shared" si="39"/>
        <v>1184.058675</v>
      </c>
      <c r="AR21" s="27">
        <f t="shared" si="39"/>
        <v>2174.621755</v>
      </c>
      <c r="AS21" s="27">
        <f t="shared" si="39"/>
        <v>1917.754482</v>
      </c>
      <c r="AT21" s="27">
        <f t="shared" si="39"/>
        <v>2358.669203</v>
      </c>
      <c r="AU21" s="27">
        <f t="shared" si="39"/>
        <v>2225</v>
      </c>
      <c r="AV21" s="27">
        <f t="shared" si="39"/>
        <v>1857.459391</v>
      </c>
      <c r="AW21" s="27">
        <f t="shared" si="39"/>
        <v>1015.463624</v>
      </c>
      <c r="AX21" s="27">
        <f t="shared" si="39"/>
        <v>2190.396148</v>
      </c>
      <c r="AY21" s="27">
        <f t="shared" si="39"/>
        <v>1367.704948</v>
      </c>
      <c r="AZ21" s="27">
        <f t="shared" si="39"/>
        <v>2316.469488</v>
      </c>
      <c r="BA21" s="27">
        <f t="shared" si="39"/>
        <v>2108.384572</v>
      </c>
      <c r="BB21" s="27">
        <f t="shared" si="39"/>
        <v>636.9434937</v>
      </c>
      <c r="BC21" s="27">
        <f t="shared" si="39"/>
        <v>884.3362716</v>
      </c>
      <c r="BD21" s="27">
        <f t="shared" si="39"/>
        <v>1690.538553</v>
      </c>
      <c r="BE21" s="27">
        <f t="shared" si="39"/>
        <v>281.1497685</v>
      </c>
      <c r="BF21" s="27">
        <f t="shared" si="39"/>
        <v>-59.07358257</v>
      </c>
      <c r="BG21" s="27">
        <f t="shared" si="39"/>
        <v>1282.733877</v>
      </c>
      <c r="BH21" s="27">
        <f t="shared" si="39"/>
        <v>130.8591608</v>
      </c>
      <c r="BI21" s="27">
        <f t="shared" si="39"/>
        <v>1751.978438</v>
      </c>
      <c r="BJ21" s="27">
        <f t="shared" si="39"/>
        <v>398.5029281</v>
      </c>
      <c r="BK21" s="27">
        <f t="shared" si="39"/>
        <v>1840.282391</v>
      </c>
      <c r="BL21" s="27">
        <f t="shared" si="39"/>
        <v>1479.464305</v>
      </c>
      <c r="BM21" s="27">
        <f t="shared" si="39"/>
        <v>811.649061</v>
      </c>
      <c r="BN21" s="27">
        <f t="shared" si="39"/>
        <v>1097.041312</v>
      </c>
      <c r="BO21" s="27">
        <f t="shared" si="39"/>
        <v>1000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1525.626378</v>
      </c>
    </row>
    <row r="22">
      <c r="A22" s="1"/>
      <c r="B22" s="29" t="s">
        <v>37</v>
      </c>
      <c r="C22" s="30" t="s">
        <v>42</v>
      </c>
      <c r="D22" s="30">
        <v>0.0</v>
      </c>
      <c r="E22" s="30" t="s">
        <v>37</v>
      </c>
      <c r="F22" s="31">
        <v>45942.0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2423.655992</v>
      </c>
      <c r="P22" s="34">
        <f t="shared" si="9"/>
        <v>2358.669203</v>
      </c>
      <c r="Q22" s="35">
        <f t="shared" si="10"/>
        <v>64.98678898</v>
      </c>
      <c r="R22" s="34">
        <f t="shared" si="11"/>
        <v>2358.669203</v>
      </c>
      <c r="S22" s="33">
        <f t="shared" si="12"/>
        <v>1</v>
      </c>
      <c r="T22" s="33">
        <f t="shared" si="13"/>
        <v>-47.43031102</v>
      </c>
      <c r="U22" s="33">
        <f t="shared" si="14"/>
        <v>-47.93106231</v>
      </c>
      <c r="V22" s="36">
        <f t="shared" si="15"/>
        <v>0.6226358707</v>
      </c>
      <c r="W22" s="37">
        <f t="shared" si="16"/>
        <v>10.63240231</v>
      </c>
      <c r="X22" s="37">
        <f t="shared" si="17"/>
        <v>0.03864613808</v>
      </c>
      <c r="Y22" s="37">
        <f>if(N22=1,(W22*(S22-V22))*'Säännöt ja ohjeet'!$B$54+X22,"")</f>
        <v>8.06322062</v>
      </c>
      <c r="Z22" s="37">
        <f t="shared" si="18"/>
        <v>0</v>
      </c>
      <c r="AA22" s="37">
        <f t="shared" si="19"/>
        <v>0.3773641293</v>
      </c>
      <c r="AB22" s="37">
        <f t="shared" si="20"/>
        <v>11.92173969</v>
      </c>
      <c r="AC22" s="37">
        <f t="shared" si="21"/>
        <v>0.07844761277</v>
      </c>
      <c r="AD22" s="37">
        <f>if(N22=1,(AB22*(Z22-AA22))*'Säännöt ja ohjeet'!$B$54+AC22,"")</f>
        <v>-8.919226222</v>
      </c>
      <c r="AE22" s="38">
        <f t="shared" si="22"/>
        <v>10</v>
      </c>
      <c r="AF22" s="38">
        <f t="shared" si="23"/>
        <v>-8</v>
      </c>
      <c r="AG22" s="1"/>
      <c r="AH22" s="10"/>
      <c r="AI22" s="27">
        <f t="shared" ref="AI22:ED22" si="40">if($B22=AI$3,AI21+$Y22,if($C22=AI$3,AI21+$AD22,AI21))</f>
        <v>1193.044474</v>
      </c>
      <c r="AJ22" s="27">
        <f t="shared" si="40"/>
        <v>1750.567054</v>
      </c>
      <c r="AK22" s="27">
        <f t="shared" si="40"/>
        <v>2431.719213</v>
      </c>
      <c r="AL22" s="27">
        <f t="shared" si="40"/>
        <v>1704.142947</v>
      </c>
      <c r="AM22" s="27">
        <f t="shared" si="40"/>
        <v>1806.440707</v>
      </c>
      <c r="AN22" s="27">
        <f t="shared" si="40"/>
        <v>1353.792648</v>
      </c>
      <c r="AO22" s="27">
        <f t="shared" si="40"/>
        <v>2249.842673</v>
      </c>
      <c r="AP22" s="27">
        <f t="shared" si="40"/>
        <v>1621.329493</v>
      </c>
      <c r="AQ22" s="27">
        <f t="shared" si="40"/>
        <v>1184.058675</v>
      </c>
      <c r="AR22" s="27">
        <f t="shared" si="40"/>
        <v>2174.621755</v>
      </c>
      <c r="AS22" s="27">
        <f t="shared" si="40"/>
        <v>1917.754482</v>
      </c>
      <c r="AT22" s="27">
        <f t="shared" si="40"/>
        <v>2349.749977</v>
      </c>
      <c r="AU22" s="27">
        <f t="shared" si="40"/>
        <v>2225</v>
      </c>
      <c r="AV22" s="27">
        <f t="shared" si="40"/>
        <v>1857.459391</v>
      </c>
      <c r="AW22" s="27">
        <f t="shared" si="40"/>
        <v>1015.463624</v>
      </c>
      <c r="AX22" s="27">
        <f t="shared" si="40"/>
        <v>2190.396148</v>
      </c>
      <c r="AY22" s="27">
        <f t="shared" si="40"/>
        <v>1367.704948</v>
      </c>
      <c r="AZ22" s="27">
        <f t="shared" si="40"/>
        <v>2316.469488</v>
      </c>
      <c r="BA22" s="27">
        <f t="shared" si="40"/>
        <v>2108.384572</v>
      </c>
      <c r="BB22" s="27">
        <f t="shared" si="40"/>
        <v>636.9434937</v>
      </c>
      <c r="BC22" s="27">
        <f t="shared" si="40"/>
        <v>884.3362716</v>
      </c>
      <c r="BD22" s="27">
        <f t="shared" si="40"/>
        <v>1690.538553</v>
      </c>
      <c r="BE22" s="27">
        <f t="shared" si="40"/>
        <v>281.1497685</v>
      </c>
      <c r="BF22" s="27">
        <f t="shared" si="40"/>
        <v>-59.07358257</v>
      </c>
      <c r="BG22" s="27">
        <f t="shared" si="40"/>
        <v>1282.733877</v>
      </c>
      <c r="BH22" s="27">
        <f t="shared" si="40"/>
        <v>130.8591608</v>
      </c>
      <c r="BI22" s="27">
        <f t="shared" si="40"/>
        <v>1751.978438</v>
      </c>
      <c r="BJ22" s="27">
        <f t="shared" si="40"/>
        <v>398.5029281</v>
      </c>
      <c r="BK22" s="27">
        <f t="shared" si="40"/>
        <v>1840.282391</v>
      </c>
      <c r="BL22" s="27">
        <f t="shared" si="40"/>
        <v>1479.464305</v>
      </c>
      <c r="BM22" s="27">
        <f t="shared" si="40"/>
        <v>811.649061</v>
      </c>
      <c r="BN22" s="27">
        <f t="shared" si="40"/>
        <v>1097.041312</v>
      </c>
      <c r="BO22" s="27">
        <f t="shared" si="40"/>
        <v>1000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1525.593454</v>
      </c>
    </row>
    <row r="23">
      <c r="A23" s="1"/>
      <c r="B23" s="29" t="s">
        <v>41</v>
      </c>
      <c r="C23" s="30" t="s">
        <v>51</v>
      </c>
      <c r="D23" s="30">
        <v>3.0</v>
      </c>
      <c r="E23" s="30" t="s">
        <v>41</v>
      </c>
      <c r="F23" s="31">
        <v>45938.0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1704.142947</v>
      </c>
      <c r="P23" s="34">
        <f t="shared" si="9"/>
        <v>1184.058675</v>
      </c>
      <c r="Q23" s="35">
        <f t="shared" si="10"/>
        <v>270.0842723</v>
      </c>
      <c r="R23" s="34">
        <f t="shared" si="11"/>
        <v>1434.058675</v>
      </c>
      <c r="S23" s="33">
        <f t="shared" si="12"/>
        <v>1</v>
      </c>
      <c r="T23" s="33">
        <f t="shared" si="13"/>
        <v>-51.62616346</v>
      </c>
      <c r="U23" s="33">
        <f t="shared" si="14"/>
        <v>-52.72064656</v>
      </c>
      <c r="V23" s="36">
        <f t="shared" si="15"/>
        <v>0.7492249781</v>
      </c>
      <c r="W23" s="37">
        <f t="shared" si="16"/>
        <v>27.74229508</v>
      </c>
      <c r="X23" s="37">
        <f t="shared" si="17"/>
        <v>1.489759095</v>
      </c>
      <c r="Y23" s="37">
        <f>if(N23=1,(W23*(S23-V23))*'Säännöt ja ohjeet'!$B$54+X23,"")</f>
        <v>15.40390841</v>
      </c>
      <c r="Z23" s="37">
        <f t="shared" si="18"/>
        <v>0</v>
      </c>
      <c r="AA23" s="37">
        <f t="shared" si="19"/>
        <v>0.2507750219</v>
      </c>
      <c r="AB23" s="37">
        <f t="shared" si="20"/>
        <v>43.56701448</v>
      </c>
      <c r="AC23" s="37">
        <f t="shared" si="21"/>
        <v>2.789853489</v>
      </c>
      <c r="AD23" s="37">
        <f>if(N23=1,(AB23*(Z23-AA23))*'Säännöt ja ohjeet'!$B$54+AC23,"")</f>
        <v>-19.06118453</v>
      </c>
      <c r="AE23" s="38">
        <f t="shared" si="22"/>
        <v>7</v>
      </c>
      <c r="AF23" s="38">
        <f t="shared" si="23"/>
        <v>-5</v>
      </c>
      <c r="AG23" s="1"/>
      <c r="AH23" s="10"/>
      <c r="AI23" s="27">
        <f t="shared" ref="AI23:ED23" si="41">if($B23=AI$3,AI22+$Y23,if($C23=AI$3,AI22+$AD23,AI22))</f>
        <v>1193.044474</v>
      </c>
      <c r="AJ23" s="27">
        <f t="shared" si="41"/>
        <v>1750.567054</v>
      </c>
      <c r="AK23" s="27">
        <f t="shared" si="41"/>
        <v>2431.719213</v>
      </c>
      <c r="AL23" s="27">
        <f t="shared" si="41"/>
        <v>1719.546855</v>
      </c>
      <c r="AM23" s="27">
        <f t="shared" si="41"/>
        <v>1806.440707</v>
      </c>
      <c r="AN23" s="27">
        <f t="shared" si="41"/>
        <v>1353.792648</v>
      </c>
      <c r="AO23" s="27">
        <f t="shared" si="41"/>
        <v>2249.842673</v>
      </c>
      <c r="AP23" s="27">
        <f t="shared" si="41"/>
        <v>1621.329493</v>
      </c>
      <c r="AQ23" s="27">
        <f t="shared" si="41"/>
        <v>1164.99749</v>
      </c>
      <c r="AR23" s="27">
        <f t="shared" si="41"/>
        <v>2174.621755</v>
      </c>
      <c r="AS23" s="27">
        <f t="shared" si="41"/>
        <v>1917.754482</v>
      </c>
      <c r="AT23" s="27">
        <f t="shared" si="41"/>
        <v>2349.749977</v>
      </c>
      <c r="AU23" s="27">
        <f t="shared" si="41"/>
        <v>2225</v>
      </c>
      <c r="AV23" s="27">
        <f t="shared" si="41"/>
        <v>1857.459391</v>
      </c>
      <c r="AW23" s="27">
        <f t="shared" si="41"/>
        <v>1015.463624</v>
      </c>
      <c r="AX23" s="27">
        <f t="shared" si="41"/>
        <v>2190.396148</v>
      </c>
      <c r="AY23" s="27">
        <f t="shared" si="41"/>
        <v>1367.704948</v>
      </c>
      <c r="AZ23" s="27">
        <f t="shared" si="41"/>
        <v>2316.469488</v>
      </c>
      <c r="BA23" s="27">
        <f t="shared" si="41"/>
        <v>2108.384572</v>
      </c>
      <c r="BB23" s="27">
        <f t="shared" si="41"/>
        <v>636.9434937</v>
      </c>
      <c r="BC23" s="27">
        <f t="shared" si="41"/>
        <v>884.3362716</v>
      </c>
      <c r="BD23" s="27">
        <f t="shared" si="41"/>
        <v>1690.538553</v>
      </c>
      <c r="BE23" s="27">
        <f t="shared" si="41"/>
        <v>281.1497685</v>
      </c>
      <c r="BF23" s="27">
        <f t="shared" si="41"/>
        <v>-59.07358257</v>
      </c>
      <c r="BG23" s="27">
        <f t="shared" si="41"/>
        <v>1282.733877</v>
      </c>
      <c r="BH23" s="27">
        <f t="shared" si="41"/>
        <v>130.8591608</v>
      </c>
      <c r="BI23" s="27">
        <f t="shared" si="41"/>
        <v>1751.978438</v>
      </c>
      <c r="BJ23" s="27">
        <f t="shared" si="41"/>
        <v>398.5029281</v>
      </c>
      <c r="BK23" s="27">
        <f t="shared" si="41"/>
        <v>1840.282391</v>
      </c>
      <c r="BL23" s="27">
        <f t="shared" si="41"/>
        <v>1479.464305</v>
      </c>
      <c r="BM23" s="27">
        <f t="shared" si="41"/>
        <v>811.649061</v>
      </c>
      <c r="BN23" s="27">
        <f t="shared" si="41"/>
        <v>1097.041312</v>
      </c>
      <c r="BO23" s="27">
        <f t="shared" si="41"/>
        <v>1000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1525.45279</v>
      </c>
    </row>
    <row r="24">
      <c r="A24" s="1"/>
      <c r="B24" s="29" t="s">
        <v>40</v>
      </c>
      <c r="C24" s="30" t="s">
        <v>41</v>
      </c>
      <c r="D24" s="30">
        <v>0.0</v>
      </c>
      <c r="E24" s="30" t="s">
        <v>41</v>
      </c>
      <c r="F24" s="31">
        <v>45942.0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1857.459391</v>
      </c>
      <c r="P24" s="34">
        <f t="shared" si="9"/>
        <v>1719.546855</v>
      </c>
      <c r="Q24" s="35">
        <f t="shared" si="10"/>
        <v>137.9125353</v>
      </c>
      <c r="R24" s="34">
        <f t="shared" si="11"/>
        <v>1719.546855</v>
      </c>
      <c r="S24" s="33">
        <f t="shared" si="12"/>
        <v>0</v>
      </c>
      <c r="T24" s="33">
        <f t="shared" si="13"/>
        <v>-50.91912805</v>
      </c>
      <c r="U24" s="33">
        <f t="shared" si="14"/>
        <v>-51.5582682</v>
      </c>
      <c r="V24" s="36">
        <f t="shared" si="15"/>
        <v>0.6545590638</v>
      </c>
      <c r="W24" s="37">
        <f t="shared" si="16"/>
        <v>23.60243899</v>
      </c>
      <c r="X24" s="37">
        <f t="shared" si="17"/>
        <v>1.107141765</v>
      </c>
      <c r="Y24" s="37">
        <f>if(N24=1,(W24*(S24-V24))*'Säännöt ja ohjeet'!$B$54+X24,"")</f>
        <v>-29.79123897</v>
      </c>
      <c r="Z24" s="37">
        <f t="shared" si="18"/>
        <v>1</v>
      </c>
      <c r="AA24" s="37">
        <f t="shared" si="19"/>
        <v>0.3454409362</v>
      </c>
      <c r="AB24" s="37">
        <f t="shared" si="20"/>
        <v>27.31508818</v>
      </c>
      <c r="AC24" s="37">
        <f t="shared" si="21"/>
        <v>1.451274045</v>
      </c>
      <c r="AD24" s="37">
        <f>if(N24=1,(AB24*(Z24-AA24))*'Säännöt ja ohjeet'!$B$54+AC24,"")</f>
        <v>37.20995114</v>
      </c>
      <c r="AE24" s="38">
        <f t="shared" si="22"/>
        <v>-11</v>
      </c>
      <c r="AF24" s="38">
        <f t="shared" si="23"/>
        <v>13</v>
      </c>
      <c r="AG24" s="1"/>
      <c r="AH24" s="10"/>
      <c r="AI24" s="27">
        <f t="shared" ref="AI24:ED24" si="42">if($B24=AI$3,AI23+$Y24,if($C24=AI$3,AI23+$AD24,AI23))</f>
        <v>1193.044474</v>
      </c>
      <c r="AJ24" s="27">
        <f t="shared" si="42"/>
        <v>1750.567054</v>
      </c>
      <c r="AK24" s="27">
        <f t="shared" si="42"/>
        <v>2431.719213</v>
      </c>
      <c r="AL24" s="27">
        <f t="shared" si="42"/>
        <v>1756.756806</v>
      </c>
      <c r="AM24" s="27">
        <f t="shared" si="42"/>
        <v>1806.440707</v>
      </c>
      <c r="AN24" s="27">
        <f t="shared" si="42"/>
        <v>1353.792648</v>
      </c>
      <c r="AO24" s="27">
        <f t="shared" si="42"/>
        <v>2249.842673</v>
      </c>
      <c r="AP24" s="27">
        <f t="shared" si="42"/>
        <v>1621.329493</v>
      </c>
      <c r="AQ24" s="27">
        <f t="shared" si="42"/>
        <v>1164.99749</v>
      </c>
      <c r="AR24" s="27">
        <f t="shared" si="42"/>
        <v>2174.621755</v>
      </c>
      <c r="AS24" s="27">
        <f t="shared" si="42"/>
        <v>1917.754482</v>
      </c>
      <c r="AT24" s="27">
        <f t="shared" si="42"/>
        <v>2349.749977</v>
      </c>
      <c r="AU24" s="27">
        <f t="shared" si="42"/>
        <v>2225</v>
      </c>
      <c r="AV24" s="27">
        <f t="shared" si="42"/>
        <v>1827.668152</v>
      </c>
      <c r="AW24" s="27">
        <f t="shared" si="42"/>
        <v>1015.463624</v>
      </c>
      <c r="AX24" s="27">
        <f t="shared" si="42"/>
        <v>2190.396148</v>
      </c>
      <c r="AY24" s="27">
        <f t="shared" si="42"/>
        <v>1367.704948</v>
      </c>
      <c r="AZ24" s="27">
        <f t="shared" si="42"/>
        <v>2316.469488</v>
      </c>
      <c r="BA24" s="27">
        <f t="shared" si="42"/>
        <v>2108.384572</v>
      </c>
      <c r="BB24" s="27">
        <f t="shared" si="42"/>
        <v>636.9434937</v>
      </c>
      <c r="BC24" s="27">
        <f t="shared" si="42"/>
        <v>884.3362716</v>
      </c>
      <c r="BD24" s="27">
        <f t="shared" si="42"/>
        <v>1690.538553</v>
      </c>
      <c r="BE24" s="27">
        <f t="shared" si="42"/>
        <v>281.1497685</v>
      </c>
      <c r="BF24" s="27">
        <f t="shared" si="42"/>
        <v>-59.07358257</v>
      </c>
      <c r="BG24" s="27">
        <f t="shared" si="42"/>
        <v>1282.733877</v>
      </c>
      <c r="BH24" s="27">
        <f t="shared" si="42"/>
        <v>130.8591608</v>
      </c>
      <c r="BI24" s="27">
        <f t="shared" si="42"/>
        <v>1751.978438</v>
      </c>
      <c r="BJ24" s="27">
        <f t="shared" si="42"/>
        <v>398.5029281</v>
      </c>
      <c r="BK24" s="27">
        <f t="shared" si="42"/>
        <v>1840.282391</v>
      </c>
      <c r="BL24" s="27">
        <f t="shared" si="42"/>
        <v>1479.464305</v>
      </c>
      <c r="BM24" s="27">
        <f t="shared" si="42"/>
        <v>811.649061</v>
      </c>
      <c r="BN24" s="27">
        <f t="shared" si="42"/>
        <v>1097.041312</v>
      </c>
      <c r="BO24" s="27">
        <f t="shared" si="42"/>
        <v>1000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1525.738125</v>
      </c>
    </row>
    <row r="25">
      <c r="A25" s="1"/>
      <c r="B25" s="29" t="s">
        <v>38</v>
      </c>
      <c r="C25" s="30" t="s">
        <v>49</v>
      </c>
      <c r="D25" s="30">
        <v>0.0</v>
      </c>
      <c r="E25" s="30" t="s">
        <v>38</v>
      </c>
      <c r="F25" s="31">
        <v>45942.0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1806.440707</v>
      </c>
      <c r="P25" s="34">
        <f t="shared" si="9"/>
        <v>1750.567054</v>
      </c>
      <c r="Q25" s="35">
        <f t="shared" si="10"/>
        <v>55.87365261</v>
      </c>
      <c r="R25" s="34">
        <f t="shared" si="11"/>
        <v>1750.567054</v>
      </c>
      <c r="S25" s="33">
        <f t="shared" si="12"/>
        <v>1</v>
      </c>
      <c r="T25" s="33">
        <f t="shared" si="13"/>
        <v>-51.16242136</v>
      </c>
      <c r="U25" s="33">
        <f t="shared" si="14"/>
        <v>-51.41951011</v>
      </c>
      <c r="V25" s="36">
        <f t="shared" si="15"/>
        <v>0.5639205072</v>
      </c>
      <c r="W25" s="37">
        <f t="shared" si="16"/>
        <v>24.95214908</v>
      </c>
      <c r="X25" s="37">
        <f t="shared" si="17"/>
        <v>1.234316256</v>
      </c>
      <c r="Y25" s="37">
        <f>if(N25=1,(W25*(S25-V25))*'Säännöt ja ohjeet'!$B$54+X25,"")</f>
        <v>22.99655729</v>
      </c>
      <c r="Z25" s="37">
        <f t="shared" si="18"/>
        <v>0</v>
      </c>
      <c r="AA25" s="37">
        <f t="shared" si="19"/>
        <v>0.4360794928</v>
      </c>
      <c r="AB25" s="37">
        <f t="shared" si="20"/>
        <v>26.46235339</v>
      </c>
      <c r="AC25" s="37">
        <f t="shared" si="21"/>
        <v>1.373790386</v>
      </c>
      <c r="AD25" s="37">
        <f>if(N25=1,(AB25*(Z25-AA25))*'Säännöt ja ohjeet'!$B$54+AC25,"")</f>
        <v>-21.7055889</v>
      </c>
      <c r="AE25" s="38">
        <f t="shared" si="22"/>
        <v>10</v>
      </c>
      <c r="AF25" s="38">
        <f t="shared" si="23"/>
        <v>-8</v>
      </c>
      <c r="AG25" s="1"/>
      <c r="AH25" s="10"/>
      <c r="AI25" s="27">
        <f t="shared" ref="AI25:ED25" si="43">if($B25=AI$3,AI24+$Y25,if($C25=AI$3,AI24+$AD25,AI24))</f>
        <v>1193.044474</v>
      </c>
      <c r="AJ25" s="27">
        <f t="shared" si="43"/>
        <v>1728.861465</v>
      </c>
      <c r="AK25" s="27">
        <f t="shared" si="43"/>
        <v>2431.719213</v>
      </c>
      <c r="AL25" s="27">
        <f t="shared" si="43"/>
        <v>1756.756806</v>
      </c>
      <c r="AM25" s="27">
        <f t="shared" si="43"/>
        <v>1829.437264</v>
      </c>
      <c r="AN25" s="27">
        <f t="shared" si="43"/>
        <v>1353.792648</v>
      </c>
      <c r="AO25" s="27">
        <f t="shared" si="43"/>
        <v>2249.842673</v>
      </c>
      <c r="AP25" s="27">
        <f t="shared" si="43"/>
        <v>1621.329493</v>
      </c>
      <c r="AQ25" s="27">
        <f t="shared" si="43"/>
        <v>1164.99749</v>
      </c>
      <c r="AR25" s="27">
        <f t="shared" si="43"/>
        <v>2174.621755</v>
      </c>
      <c r="AS25" s="27">
        <f t="shared" si="43"/>
        <v>1917.754482</v>
      </c>
      <c r="AT25" s="27">
        <f t="shared" si="43"/>
        <v>2349.749977</v>
      </c>
      <c r="AU25" s="27">
        <f t="shared" si="43"/>
        <v>2225</v>
      </c>
      <c r="AV25" s="27">
        <f t="shared" si="43"/>
        <v>1827.668152</v>
      </c>
      <c r="AW25" s="27">
        <f t="shared" si="43"/>
        <v>1015.463624</v>
      </c>
      <c r="AX25" s="27">
        <f t="shared" si="43"/>
        <v>2190.396148</v>
      </c>
      <c r="AY25" s="27">
        <f t="shared" si="43"/>
        <v>1367.704948</v>
      </c>
      <c r="AZ25" s="27">
        <f t="shared" si="43"/>
        <v>2316.469488</v>
      </c>
      <c r="BA25" s="27">
        <f t="shared" si="43"/>
        <v>2108.384572</v>
      </c>
      <c r="BB25" s="27">
        <f t="shared" si="43"/>
        <v>636.9434937</v>
      </c>
      <c r="BC25" s="27">
        <f t="shared" si="43"/>
        <v>884.3362716</v>
      </c>
      <c r="BD25" s="27">
        <f t="shared" si="43"/>
        <v>1690.538553</v>
      </c>
      <c r="BE25" s="27">
        <f t="shared" si="43"/>
        <v>281.1497685</v>
      </c>
      <c r="BF25" s="27">
        <f t="shared" si="43"/>
        <v>-59.07358257</v>
      </c>
      <c r="BG25" s="27">
        <f t="shared" si="43"/>
        <v>1282.733877</v>
      </c>
      <c r="BH25" s="27">
        <f t="shared" si="43"/>
        <v>130.8591608</v>
      </c>
      <c r="BI25" s="27">
        <f t="shared" si="43"/>
        <v>1751.978438</v>
      </c>
      <c r="BJ25" s="27">
        <f t="shared" si="43"/>
        <v>398.5029281</v>
      </c>
      <c r="BK25" s="27">
        <f t="shared" si="43"/>
        <v>1840.282391</v>
      </c>
      <c r="BL25" s="27">
        <f t="shared" si="43"/>
        <v>1479.464305</v>
      </c>
      <c r="BM25" s="27">
        <f t="shared" si="43"/>
        <v>811.649061</v>
      </c>
      <c r="BN25" s="27">
        <f t="shared" si="43"/>
        <v>1097.041312</v>
      </c>
      <c r="BO25" s="27">
        <f t="shared" si="43"/>
        <v>1000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1525.787777</v>
      </c>
    </row>
    <row r="26">
      <c r="A26" s="1"/>
      <c r="B26" s="29" t="s">
        <v>40</v>
      </c>
      <c r="C26" s="30" t="s">
        <v>49</v>
      </c>
      <c r="D26" s="30">
        <v>0.0</v>
      </c>
      <c r="E26" s="30" t="s">
        <v>40</v>
      </c>
      <c r="F26" s="31">
        <v>45945.0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1827.668152</v>
      </c>
      <c r="P26" s="34">
        <f t="shared" si="9"/>
        <v>1728.861465</v>
      </c>
      <c r="Q26" s="35">
        <f t="shared" si="10"/>
        <v>98.80668631</v>
      </c>
      <c r="R26" s="34">
        <f t="shared" si="11"/>
        <v>1728.861465</v>
      </c>
      <c r="S26" s="33">
        <f t="shared" si="12"/>
        <v>1</v>
      </c>
      <c r="T26" s="33">
        <f t="shared" si="13"/>
        <v>-51.062219</v>
      </c>
      <c r="U26" s="33">
        <f t="shared" si="14"/>
        <v>-51.51689072</v>
      </c>
      <c r="V26" s="36">
        <f t="shared" si="15"/>
        <v>0.6117494008</v>
      </c>
      <c r="W26" s="37">
        <f t="shared" si="16"/>
        <v>24.38715493</v>
      </c>
      <c r="X26" s="37">
        <f t="shared" si="17"/>
        <v>1.181374499</v>
      </c>
      <c r="Y26" s="37">
        <f>if(N26=1,(W26*(S26-V26))*'Säännöt ja ohjeet'!$B$54+X26,"")</f>
        <v>20.11802953</v>
      </c>
      <c r="Z26" s="37">
        <f t="shared" si="18"/>
        <v>0</v>
      </c>
      <c r="AA26" s="37">
        <f t="shared" si="19"/>
        <v>0.3882505992</v>
      </c>
      <c r="AB26" s="37">
        <f t="shared" si="20"/>
        <v>27.05796781</v>
      </c>
      <c r="AC26" s="37">
        <f t="shared" si="21"/>
        <v>1.428004946</v>
      </c>
      <c r="AD26" s="37">
        <f>if(N26=1,(AB26*(Z26-AA26))*'Säännöt ja ohjeet'!$B$54+AC26,"")</f>
        <v>-19.58253949</v>
      </c>
      <c r="AE26" s="38">
        <f t="shared" si="22"/>
        <v>10</v>
      </c>
      <c r="AF26" s="38">
        <f t="shared" si="23"/>
        <v>-8</v>
      </c>
      <c r="AG26" s="1"/>
      <c r="AH26" s="10"/>
      <c r="AI26" s="27">
        <f t="shared" ref="AI26:ED26" si="44">if($B26=AI$3,AI25+$Y26,if($C26=AI$3,AI25+$AD26,AI25))</f>
        <v>1193.044474</v>
      </c>
      <c r="AJ26" s="27">
        <f t="shared" si="44"/>
        <v>1709.278926</v>
      </c>
      <c r="AK26" s="27">
        <f t="shared" si="44"/>
        <v>2431.719213</v>
      </c>
      <c r="AL26" s="27">
        <f t="shared" si="44"/>
        <v>1756.756806</v>
      </c>
      <c r="AM26" s="27">
        <f t="shared" si="44"/>
        <v>1829.437264</v>
      </c>
      <c r="AN26" s="27">
        <f t="shared" si="44"/>
        <v>1353.792648</v>
      </c>
      <c r="AO26" s="27">
        <f t="shared" si="44"/>
        <v>2249.842673</v>
      </c>
      <c r="AP26" s="27">
        <f t="shared" si="44"/>
        <v>1621.329493</v>
      </c>
      <c r="AQ26" s="27">
        <f t="shared" si="44"/>
        <v>1164.99749</v>
      </c>
      <c r="AR26" s="27">
        <f t="shared" si="44"/>
        <v>2174.621755</v>
      </c>
      <c r="AS26" s="27">
        <f t="shared" si="44"/>
        <v>1917.754482</v>
      </c>
      <c r="AT26" s="27">
        <f t="shared" si="44"/>
        <v>2349.749977</v>
      </c>
      <c r="AU26" s="27">
        <f t="shared" si="44"/>
        <v>2225</v>
      </c>
      <c r="AV26" s="27">
        <f t="shared" si="44"/>
        <v>1847.786181</v>
      </c>
      <c r="AW26" s="27">
        <f t="shared" si="44"/>
        <v>1015.463624</v>
      </c>
      <c r="AX26" s="27">
        <f t="shared" si="44"/>
        <v>2190.396148</v>
      </c>
      <c r="AY26" s="27">
        <f t="shared" si="44"/>
        <v>1367.704948</v>
      </c>
      <c r="AZ26" s="27">
        <f t="shared" si="44"/>
        <v>2316.469488</v>
      </c>
      <c r="BA26" s="27">
        <f t="shared" si="44"/>
        <v>2108.384572</v>
      </c>
      <c r="BB26" s="27">
        <f t="shared" si="44"/>
        <v>636.9434937</v>
      </c>
      <c r="BC26" s="27">
        <f t="shared" si="44"/>
        <v>884.3362716</v>
      </c>
      <c r="BD26" s="27">
        <f t="shared" si="44"/>
        <v>1690.538553</v>
      </c>
      <c r="BE26" s="27">
        <f t="shared" si="44"/>
        <v>281.1497685</v>
      </c>
      <c r="BF26" s="27">
        <f t="shared" si="44"/>
        <v>-59.07358257</v>
      </c>
      <c r="BG26" s="27">
        <f t="shared" si="44"/>
        <v>1282.733877</v>
      </c>
      <c r="BH26" s="27">
        <f t="shared" si="44"/>
        <v>130.8591608</v>
      </c>
      <c r="BI26" s="27">
        <f t="shared" si="44"/>
        <v>1751.978438</v>
      </c>
      <c r="BJ26" s="27">
        <f t="shared" si="44"/>
        <v>398.5029281</v>
      </c>
      <c r="BK26" s="27">
        <f t="shared" si="44"/>
        <v>1840.282391</v>
      </c>
      <c r="BL26" s="27">
        <f t="shared" si="44"/>
        <v>1479.464305</v>
      </c>
      <c r="BM26" s="27">
        <f t="shared" si="44"/>
        <v>811.649061</v>
      </c>
      <c r="BN26" s="27">
        <f t="shared" si="44"/>
        <v>1097.041312</v>
      </c>
      <c r="BO26" s="27">
        <f t="shared" si="44"/>
        <v>1000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1525.808373</v>
      </c>
    </row>
    <row r="27">
      <c r="A27" s="1"/>
      <c r="B27" s="29" t="s">
        <v>41</v>
      </c>
      <c r="C27" s="30" t="s">
        <v>38</v>
      </c>
      <c r="D27" s="30">
        <v>0.0</v>
      </c>
      <c r="E27" s="30" t="s">
        <v>41</v>
      </c>
      <c r="F27" s="31">
        <v>45952.0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1756.756806</v>
      </c>
      <c r="P27" s="34">
        <f t="shared" si="9"/>
        <v>1829.437264</v>
      </c>
      <c r="Q27" s="35">
        <f t="shared" si="10"/>
        <v>-72.68045771</v>
      </c>
      <c r="R27" s="34">
        <f t="shared" si="11"/>
        <v>1829.437264</v>
      </c>
      <c r="S27" s="33">
        <f t="shared" si="12"/>
        <v>1</v>
      </c>
      <c r="T27" s="33">
        <f t="shared" si="13"/>
        <v>-51.39149016</v>
      </c>
      <c r="U27" s="33">
        <f t="shared" si="14"/>
        <v>-51.05380294</v>
      </c>
      <c r="V27" s="36">
        <f t="shared" si="15"/>
        <v>0.4163713892</v>
      </c>
      <c r="W27" s="37">
        <f t="shared" si="16"/>
        <v>26.29341519</v>
      </c>
      <c r="X27" s="37">
        <f t="shared" si="17"/>
        <v>1.35833273</v>
      </c>
      <c r="Y27" s="37">
        <f>if(N27=1,(W27*(S27-V27))*'Säännöt ja ohjeet'!$B$54+X27,"")</f>
        <v>32.04951149</v>
      </c>
      <c r="Z27" s="37">
        <f t="shared" si="18"/>
        <v>0</v>
      </c>
      <c r="AA27" s="37">
        <f t="shared" si="19"/>
        <v>0.5836286108</v>
      </c>
      <c r="AB27" s="37">
        <f t="shared" si="20"/>
        <v>24.34028717</v>
      </c>
      <c r="AC27" s="37">
        <f t="shared" si="21"/>
        <v>1.176963885</v>
      </c>
      <c r="AD27" s="37">
        <f>if(N27=1,(AB27*(Z27-AA27))*'Säännöt ja ohjeet'!$B$54+AC27,"")</f>
        <v>-27.23441209</v>
      </c>
      <c r="AE27" s="38">
        <f t="shared" si="22"/>
        <v>12</v>
      </c>
      <c r="AF27" s="38">
        <f t="shared" si="23"/>
        <v>-10</v>
      </c>
      <c r="AG27" s="1"/>
      <c r="AH27" s="10"/>
      <c r="AI27" s="27">
        <f t="shared" ref="AI27:ED27" si="45">if($B27=AI$3,AI26+$Y27,if($C27=AI$3,AI26+$AD27,AI26))</f>
        <v>1193.044474</v>
      </c>
      <c r="AJ27" s="27">
        <f t="shared" si="45"/>
        <v>1709.278926</v>
      </c>
      <c r="AK27" s="27">
        <f t="shared" si="45"/>
        <v>2431.719213</v>
      </c>
      <c r="AL27" s="27">
        <f t="shared" si="45"/>
        <v>1788.806318</v>
      </c>
      <c r="AM27" s="27">
        <f t="shared" si="45"/>
        <v>1802.202852</v>
      </c>
      <c r="AN27" s="27">
        <f t="shared" si="45"/>
        <v>1353.792648</v>
      </c>
      <c r="AO27" s="27">
        <f t="shared" si="45"/>
        <v>2249.842673</v>
      </c>
      <c r="AP27" s="27">
        <f t="shared" si="45"/>
        <v>1621.329493</v>
      </c>
      <c r="AQ27" s="27">
        <f t="shared" si="45"/>
        <v>1164.99749</v>
      </c>
      <c r="AR27" s="27">
        <f t="shared" si="45"/>
        <v>2174.621755</v>
      </c>
      <c r="AS27" s="27">
        <f t="shared" si="45"/>
        <v>1917.754482</v>
      </c>
      <c r="AT27" s="27">
        <f t="shared" si="45"/>
        <v>2349.749977</v>
      </c>
      <c r="AU27" s="27">
        <f t="shared" si="45"/>
        <v>2225</v>
      </c>
      <c r="AV27" s="27">
        <f t="shared" si="45"/>
        <v>1847.786181</v>
      </c>
      <c r="AW27" s="27">
        <f t="shared" si="45"/>
        <v>1015.463624</v>
      </c>
      <c r="AX27" s="27">
        <f t="shared" si="45"/>
        <v>2190.396148</v>
      </c>
      <c r="AY27" s="27">
        <f t="shared" si="45"/>
        <v>1367.704948</v>
      </c>
      <c r="AZ27" s="27">
        <f t="shared" si="45"/>
        <v>2316.469488</v>
      </c>
      <c r="BA27" s="27">
        <f t="shared" si="45"/>
        <v>2108.384572</v>
      </c>
      <c r="BB27" s="27">
        <f t="shared" si="45"/>
        <v>636.9434937</v>
      </c>
      <c r="BC27" s="27">
        <f t="shared" si="45"/>
        <v>884.3362716</v>
      </c>
      <c r="BD27" s="27">
        <f t="shared" si="45"/>
        <v>1690.538553</v>
      </c>
      <c r="BE27" s="27">
        <f t="shared" si="45"/>
        <v>281.1497685</v>
      </c>
      <c r="BF27" s="27">
        <f t="shared" si="45"/>
        <v>-59.07358257</v>
      </c>
      <c r="BG27" s="27">
        <f t="shared" si="45"/>
        <v>1282.733877</v>
      </c>
      <c r="BH27" s="27">
        <f t="shared" si="45"/>
        <v>130.8591608</v>
      </c>
      <c r="BI27" s="27">
        <f t="shared" si="45"/>
        <v>1751.978438</v>
      </c>
      <c r="BJ27" s="27">
        <f t="shared" si="45"/>
        <v>398.5029281</v>
      </c>
      <c r="BK27" s="27">
        <f t="shared" si="45"/>
        <v>1840.282391</v>
      </c>
      <c r="BL27" s="27">
        <f t="shared" si="45"/>
        <v>1479.464305</v>
      </c>
      <c r="BM27" s="27">
        <f t="shared" si="45"/>
        <v>811.649061</v>
      </c>
      <c r="BN27" s="27">
        <f t="shared" si="45"/>
        <v>1097.041312</v>
      </c>
      <c r="BO27" s="27">
        <f t="shared" si="45"/>
        <v>1000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1525.993569</v>
      </c>
    </row>
    <row r="28">
      <c r="A28" s="1"/>
      <c r="B28" s="29" t="s">
        <v>38</v>
      </c>
      <c r="C28" s="30" t="s">
        <v>52</v>
      </c>
      <c r="D28" s="30">
        <v>9.0</v>
      </c>
      <c r="E28" s="30" t="s">
        <v>38</v>
      </c>
      <c r="F28" s="31">
        <v>45959.0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1802.202852</v>
      </c>
      <c r="P28" s="34">
        <f t="shared" si="9"/>
        <v>130.8591608</v>
      </c>
      <c r="Q28" s="35">
        <f t="shared" si="10"/>
        <v>821.3436912</v>
      </c>
      <c r="R28" s="34">
        <f t="shared" si="11"/>
        <v>980.8591608</v>
      </c>
      <c r="S28" s="33">
        <f t="shared" si="12"/>
        <v>1</v>
      </c>
      <c r="T28" s="33">
        <f t="shared" si="13"/>
        <v>-51.18225518</v>
      </c>
      <c r="U28" s="33">
        <f t="shared" si="14"/>
        <v>-54.24266448</v>
      </c>
      <c r="V28" s="36">
        <f t="shared" si="15"/>
        <v>0.9552298042</v>
      </c>
      <c r="W28" s="37">
        <f t="shared" si="16"/>
        <v>25.06552503</v>
      </c>
      <c r="X28" s="37">
        <f t="shared" si="17"/>
        <v>1.244889347</v>
      </c>
      <c r="Y28" s="37">
        <f>if(N28=1,(W28*(S28-V28))*'Säännöt ja ohjeet'!$B$54+X28,"")</f>
        <v>3.489266272</v>
      </c>
      <c r="Z28" s="37">
        <f t="shared" si="18"/>
        <v>0</v>
      </c>
      <c r="AA28" s="37">
        <f t="shared" si="19"/>
        <v>0.04477019578</v>
      </c>
      <c r="AB28" s="37">
        <f t="shared" si="20"/>
        <v>83.14927579</v>
      </c>
      <c r="AC28" s="37">
        <f t="shared" si="21"/>
        <v>5.422852098</v>
      </c>
      <c r="AD28" s="37">
        <f>if(N28=1,(AB28*(Z28-AA28))*'Säännöt ja ohjeet'!$B$54+AC28,"")</f>
        <v>-2.022366614</v>
      </c>
      <c r="AE28" s="38">
        <f t="shared" si="22"/>
        <v>-4</v>
      </c>
      <c r="AF28" s="38">
        <f t="shared" si="23"/>
        <v>1</v>
      </c>
      <c r="AG28" s="1"/>
      <c r="AH28" s="10"/>
      <c r="AI28" s="27">
        <f t="shared" ref="AI28:ED28" si="46">if($B28=AI$3,AI27+$Y28,if($C28=AI$3,AI27+$AD28,AI27))</f>
        <v>1193.044474</v>
      </c>
      <c r="AJ28" s="27">
        <f t="shared" si="46"/>
        <v>1709.278926</v>
      </c>
      <c r="AK28" s="27">
        <f t="shared" si="46"/>
        <v>2431.719213</v>
      </c>
      <c r="AL28" s="27">
        <f t="shared" si="46"/>
        <v>1788.806318</v>
      </c>
      <c r="AM28" s="27">
        <f t="shared" si="46"/>
        <v>1805.692118</v>
      </c>
      <c r="AN28" s="27">
        <f t="shared" si="46"/>
        <v>1353.792648</v>
      </c>
      <c r="AO28" s="27">
        <f t="shared" si="46"/>
        <v>2249.842673</v>
      </c>
      <c r="AP28" s="27">
        <f t="shared" si="46"/>
        <v>1621.329493</v>
      </c>
      <c r="AQ28" s="27">
        <f t="shared" si="46"/>
        <v>1164.99749</v>
      </c>
      <c r="AR28" s="27">
        <f t="shared" si="46"/>
        <v>2174.621755</v>
      </c>
      <c r="AS28" s="27">
        <f t="shared" si="46"/>
        <v>1917.754482</v>
      </c>
      <c r="AT28" s="27">
        <f t="shared" si="46"/>
        <v>2349.749977</v>
      </c>
      <c r="AU28" s="27">
        <f t="shared" si="46"/>
        <v>2225</v>
      </c>
      <c r="AV28" s="27">
        <f t="shared" si="46"/>
        <v>1847.786181</v>
      </c>
      <c r="AW28" s="27">
        <f t="shared" si="46"/>
        <v>1015.463624</v>
      </c>
      <c r="AX28" s="27">
        <f t="shared" si="46"/>
        <v>2190.396148</v>
      </c>
      <c r="AY28" s="27">
        <f t="shared" si="46"/>
        <v>1367.704948</v>
      </c>
      <c r="AZ28" s="27">
        <f t="shared" si="46"/>
        <v>2316.469488</v>
      </c>
      <c r="BA28" s="27">
        <f t="shared" si="46"/>
        <v>2108.384572</v>
      </c>
      <c r="BB28" s="27">
        <f t="shared" si="46"/>
        <v>636.9434937</v>
      </c>
      <c r="BC28" s="27">
        <f t="shared" si="46"/>
        <v>884.3362716</v>
      </c>
      <c r="BD28" s="27">
        <f t="shared" si="46"/>
        <v>1690.538553</v>
      </c>
      <c r="BE28" s="27">
        <f t="shared" si="46"/>
        <v>281.1497685</v>
      </c>
      <c r="BF28" s="27">
        <f t="shared" si="46"/>
        <v>-59.07358257</v>
      </c>
      <c r="BG28" s="27">
        <f t="shared" si="46"/>
        <v>1282.733877</v>
      </c>
      <c r="BH28" s="27">
        <f t="shared" si="46"/>
        <v>128.8367942</v>
      </c>
      <c r="BI28" s="27">
        <f t="shared" si="46"/>
        <v>1751.978438</v>
      </c>
      <c r="BJ28" s="27">
        <f t="shared" si="46"/>
        <v>398.5029281</v>
      </c>
      <c r="BK28" s="27">
        <f t="shared" si="46"/>
        <v>1840.282391</v>
      </c>
      <c r="BL28" s="27">
        <f t="shared" si="46"/>
        <v>1479.464305</v>
      </c>
      <c r="BM28" s="27">
        <f t="shared" si="46"/>
        <v>811.649061</v>
      </c>
      <c r="BN28" s="27">
        <f t="shared" si="46"/>
        <v>1097.041312</v>
      </c>
      <c r="BO28" s="27">
        <f t="shared" si="46"/>
        <v>1000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1526.049989</v>
      </c>
    </row>
    <row r="29">
      <c r="A29" s="1"/>
      <c r="B29" s="29" t="s">
        <v>41</v>
      </c>
      <c r="C29" s="30" t="s">
        <v>38</v>
      </c>
      <c r="D29" s="30">
        <v>0.0</v>
      </c>
      <c r="E29" s="30" t="s">
        <v>38</v>
      </c>
      <c r="F29" s="31">
        <v>45963.0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1788.806318</v>
      </c>
      <c r="P29" s="34">
        <f t="shared" si="9"/>
        <v>1805.692118</v>
      </c>
      <c r="Q29" s="35">
        <f t="shared" si="10"/>
        <v>-16.88580041</v>
      </c>
      <c r="R29" s="34">
        <f t="shared" si="11"/>
        <v>1805.692118</v>
      </c>
      <c r="S29" s="33">
        <f t="shared" si="12"/>
        <v>0</v>
      </c>
      <c r="T29" s="33">
        <f t="shared" si="13"/>
        <v>-51.24458595</v>
      </c>
      <c r="U29" s="33">
        <f t="shared" si="14"/>
        <v>-51.16592896</v>
      </c>
      <c r="V29" s="36">
        <f t="shared" si="15"/>
        <v>0.4803458858</v>
      </c>
      <c r="W29" s="37">
        <f t="shared" si="16"/>
        <v>25.42519039</v>
      </c>
      <c r="X29" s="37">
        <f t="shared" si="17"/>
        <v>1.278319602</v>
      </c>
      <c r="Y29" s="37">
        <f>if(N29=1,(W29*(S29-V29))*'Säännöt ja ohjeet'!$B$54+X29,"")</f>
        <v>-23.1474516</v>
      </c>
      <c r="Z29" s="37">
        <f t="shared" si="18"/>
        <v>1</v>
      </c>
      <c r="AA29" s="37">
        <f t="shared" si="19"/>
        <v>0.5196541142</v>
      </c>
      <c r="AB29" s="37">
        <f t="shared" si="20"/>
        <v>24.97216216</v>
      </c>
      <c r="AC29" s="37">
        <f t="shared" si="21"/>
        <v>1.236183838</v>
      </c>
      <c r="AD29" s="37">
        <f>if(N29=1,(AB29*(Z29-AA29))*'Säännöt ja ohjeet'!$B$54+AC29,"")</f>
        <v>25.22673454</v>
      </c>
      <c r="AE29" s="38">
        <f t="shared" si="22"/>
        <v>-9</v>
      </c>
      <c r="AF29" s="38">
        <f t="shared" si="23"/>
        <v>11</v>
      </c>
      <c r="AG29" s="1"/>
      <c r="AH29" s="10"/>
      <c r="AI29" s="27">
        <f t="shared" ref="AI29:ED29" si="47">if($B29=AI$3,AI28+$Y29,if($C29=AI$3,AI28+$AD29,AI28))</f>
        <v>1193.044474</v>
      </c>
      <c r="AJ29" s="27">
        <f t="shared" si="47"/>
        <v>1709.278926</v>
      </c>
      <c r="AK29" s="27">
        <f t="shared" si="47"/>
        <v>2431.719213</v>
      </c>
      <c r="AL29" s="27">
        <f t="shared" si="47"/>
        <v>1765.658866</v>
      </c>
      <c r="AM29" s="27">
        <f t="shared" si="47"/>
        <v>1830.918853</v>
      </c>
      <c r="AN29" s="27">
        <f t="shared" si="47"/>
        <v>1353.792648</v>
      </c>
      <c r="AO29" s="27">
        <f t="shared" si="47"/>
        <v>2249.842673</v>
      </c>
      <c r="AP29" s="27">
        <f t="shared" si="47"/>
        <v>1621.329493</v>
      </c>
      <c r="AQ29" s="27">
        <f t="shared" si="47"/>
        <v>1164.99749</v>
      </c>
      <c r="AR29" s="27">
        <f t="shared" si="47"/>
        <v>2174.621755</v>
      </c>
      <c r="AS29" s="27">
        <f t="shared" si="47"/>
        <v>1917.754482</v>
      </c>
      <c r="AT29" s="27">
        <f t="shared" si="47"/>
        <v>2349.749977</v>
      </c>
      <c r="AU29" s="27">
        <f t="shared" si="47"/>
        <v>2225</v>
      </c>
      <c r="AV29" s="27">
        <f t="shared" si="47"/>
        <v>1847.786181</v>
      </c>
      <c r="AW29" s="27">
        <f t="shared" si="47"/>
        <v>1015.463624</v>
      </c>
      <c r="AX29" s="27">
        <f t="shared" si="47"/>
        <v>2190.396148</v>
      </c>
      <c r="AY29" s="27">
        <f t="shared" si="47"/>
        <v>1367.704948</v>
      </c>
      <c r="AZ29" s="27">
        <f t="shared" si="47"/>
        <v>2316.469488</v>
      </c>
      <c r="BA29" s="27">
        <f t="shared" si="47"/>
        <v>2108.384572</v>
      </c>
      <c r="BB29" s="27">
        <f t="shared" si="47"/>
        <v>636.9434937</v>
      </c>
      <c r="BC29" s="27">
        <f t="shared" si="47"/>
        <v>884.3362716</v>
      </c>
      <c r="BD29" s="27">
        <f t="shared" si="47"/>
        <v>1690.538553</v>
      </c>
      <c r="BE29" s="27">
        <f t="shared" si="47"/>
        <v>281.1497685</v>
      </c>
      <c r="BF29" s="27">
        <f t="shared" si="47"/>
        <v>-59.07358257</v>
      </c>
      <c r="BG29" s="27">
        <f t="shared" si="47"/>
        <v>1282.733877</v>
      </c>
      <c r="BH29" s="27">
        <f t="shared" si="47"/>
        <v>128.8367942</v>
      </c>
      <c r="BI29" s="27">
        <f t="shared" si="47"/>
        <v>1751.978438</v>
      </c>
      <c r="BJ29" s="27">
        <f t="shared" si="47"/>
        <v>398.5029281</v>
      </c>
      <c r="BK29" s="27">
        <f t="shared" si="47"/>
        <v>1840.282391</v>
      </c>
      <c r="BL29" s="27">
        <f t="shared" si="47"/>
        <v>1479.464305</v>
      </c>
      <c r="BM29" s="27">
        <f t="shared" si="47"/>
        <v>811.649061</v>
      </c>
      <c r="BN29" s="27">
        <f t="shared" si="47"/>
        <v>1097.041312</v>
      </c>
      <c r="BO29" s="27">
        <f t="shared" si="47"/>
        <v>1000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1526.129961</v>
      </c>
    </row>
    <row r="30">
      <c r="A30" s="1"/>
      <c r="B30" s="29" t="s">
        <v>47</v>
      </c>
      <c r="C30" s="30" t="s">
        <v>49</v>
      </c>
      <c r="D30" s="30">
        <v>0.0</v>
      </c>
      <c r="E30" s="30" t="s">
        <v>47</v>
      </c>
      <c r="F30" s="31">
        <v>45963.0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1621.329493</v>
      </c>
      <c r="P30" s="34">
        <f t="shared" si="9"/>
        <v>1709.278926</v>
      </c>
      <c r="Q30" s="35">
        <f t="shared" si="10"/>
        <v>-87.94943253</v>
      </c>
      <c r="R30" s="34">
        <f t="shared" si="11"/>
        <v>1709.278926</v>
      </c>
      <c r="S30" s="33">
        <f t="shared" si="12"/>
        <v>1</v>
      </c>
      <c r="T30" s="33">
        <f t="shared" si="13"/>
        <v>-51.98030176</v>
      </c>
      <c r="U30" s="33">
        <f t="shared" si="14"/>
        <v>-51.60359889</v>
      </c>
      <c r="V30" s="36">
        <f t="shared" si="15"/>
        <v>0.40692237</v>
      </c>
      <c r="W30" s="37">
        <f t="shared" si="16"/>
        <v>30.08130986</v>
      </c>
      <c r="X30" s="37">
        <f t="shared" si="17"/>
        <v>1.696717638</v>
      </c>
      <c r="Y30" s="37">
        <f>if(N30=1,(W30*(S30-V30))*'Säännöt ja ohjeet'!$B$54+X30,"")</f>
        <v>37.37782156</v>
      </c>
      <c r="Z30" s="37">
        <f t="shared" si="18"/>
        <v>0</v>
      </c>
      <c r="AA30" s="37">
        <f t="shared" si="19"/>
        <v>0.59307763</v>
      </c>
      <c r="AB30" s="37">
        <f t="shared" si="20"/>
        <v>27.59957932</v>
      </c>
      <c r="AC30" s="37">
        <f t="shared" si="21"/>
        <v>1.476926868</v>
      </c>
      <c r="AD30" s="37">
        <f>if(N30=1,(AB30*(Z30-AA30))*'Säännöt ja ohjeet'!$B$54+AC30,"")</f>
        <v>-31.26045932</v>
      </c>
      <c r="AE30" s="38">
        <f t="shared" si="22"/>
        <v>12</v>
      </c>
      <c r="AF30" s="38">
        <f t="shared" si="23"/>
        <v>-10</v>
      </c>
      <c r="AG30" s="1"/>
      <c r="AH30" s="10"/>
      <c r="AI30" s="27">
        <f t="shared" ref="AI30:ED30" si="48">if($B30=AI$3,AI29+$Y30,if($C30=AI$3,AI29+$AD30,AI29))</f>
        <v>1193.044474</v>
      </c>
      <c r="AJ30" s="27">
        <f t="shared" si="48"/>
        <v>1678.018466</v>
      </c>
      <c r="AK30" s="27">
        <f t="shared" si="48"/>
        <v>2431.719213</v>
      </c>
      <c r="AL30" s="27">
        <f t="shared" si="48"/>
        <v>1765.658866</v>
      </c>
      <c r="AM30" s="27">
        <f t="shared" si="48"/>
        <v>1830.918853</v>
      </c>
      <c r="AN30" s="27">
        <f t="shared" si="48"/>
        <v>1353.792648</v>
      </c>
      <c r="AO30" s="27">
        <f t="shared" si="48"/>
        <v>2249.842673</v>
      </c>
      <c r="AP30" s="27">
        <f t="shared" si="48"/>
        <v>1658.707315</v>
      </c>
      <c r="AQ30" s="27">
        <f t="shared" si="48"/>
        <v>1164.99749</v>
      </c>
      <c r="AR30" s="27">
        <f t="shared" si="48"/>
        <v>2174.621755</v>
      </c>
      <c r="AS30" s="27">
        <f t="shared" si="48"/>
        <v>1917.754482</v>
      </c>
      <c r="AT30" s="27">
        <f t="shared" si="48"/>
        <v>2349.749977</v>
      </c>
      <c r="AU30" s="27">
        <f t="shared" si="48"/>
        <v>2225</v>
      </c>
      <c r="AV30" s="27">
        <f t="shared" si="48"/>
        <v>1847.786181</v>
      </c>
      <c r="AW30" s="27">
        <f t="shared" si="48"/>
        <v>1015.463624</v>
      </c>
      <c r="AX30" s="27">
        <f t="shared" si="48"/>
        <v>2190.396148</v>
      </c>
      <c r="AY30" s="27">
        <f t="shared" si="48"/>
        <v>1367.704948</v>
      </c>
      <c r="AZ30" s="27">
        <f t="shared" si="48"/>
        <v>2316.469488</v>
      </c>
      <c r="BA30" s="27">
        <f t="shared" si="48"/>
        <v>2108.384572</v>
      </c>
      <c r="BB30" s="27">
        <f t="shared" si="48"/>
        <v>636.9434937</v>
      </c>
      <c r="BC30" s="27">
        <f t="shared" si="48"/>
        <v>884.3362716</v>
      </c>
      <c r="BD30" s="27">
        <f t="shared" si="48"/>
        <v>1690.538553</v>
      </c>
      <c r="BE30" s="27">
        <f t="shared" si="48"/>
        <v>281.1497685</v>
      </c>
      <c r="BF30" s="27">
        <f t="shared" si="48"/>
        <v>-59.07358257</v>
      </c>
      <c r="BG30" s="27">
        <f t="shared" si="48"/>
        <v>1282.733877</v>
      </c>
      <c r="BH30" s="27">
        <f t="shared" si="48"/>
        <v>128.8367942</v>
      </c>
      <c r="BI30" s="27">
        <f t="shared" si="48"/>
        <v>1751.978438</v>
      </c>
      <c r="BJ30" s="27">
        <f t="shared" si="48"/>
        <v>398.5029281</v>
      </c>
      <c r="BK30" s="27">
        <f t="shared" si="48"/>
        <v>1840.282391</v>
      </c>
      <c r="BL30" s="27">
        <f t="shared" si="48"/>
        <v>1479.464305</v>
      </c>
      <c r="BM30" s="27">
        <f t="shared" si="48"/>
        <v>811.649061</v>
      </c>
      <c r="BN30" s="27">
        <f t="shared" si="48"/>
        <v>1097.041312</v>
      </c>
      <c r="BO30" s="27">
        <f t="shared" si="48"/>
        <v>1000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1526.365244</v>
      </c>
    </row>
    <row r="31">
      <c r="A31" s="1"/>
      <c r="B31" s="29" t="s">
        <v>41</v>
      </c>
      <c r="C31" s="30" t="s">
        <v>49</v>
      </c>
      <c r="D31" s="30">
        <v>0.0</v>
      </c>
      <c r="E31" s="30" t="s">
        <v>41</v>
      </c>
      <c r="F31" s="31">
        <v>45970.0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1765.658866</v>
      </c>
      <c r="P31" s="34">
        <f t="shared" si="9"/>
        <v>1678.018466</v>
      </c>
      <c r="Q31" s="35">
        <f t="shared" si="10"/>
        <v>87.64039979</v>
      </c>
      <c r="R31" s="34">
        <f t="shared" si="11"/>
        <v>1678.018466</v>
      </c>
      <c r="S31" s="33">
        <f t="shared" si="12"/>
        <v>1</v>
      </c>
      <c r="T31" s="33">
        <f t="shared" si="13"/>
        <v>-51.35099437</v>
      </c>
      <c r="U31" s="33">
        <f t="shared" si="14"/>
        <v>-51.73982695</v>
      </c>
      <c r="V31" s="36">
        <f t="shared" si="15"/>
        <v>0.5960016337</v>
      </c>
      <c r="W31" s="37">
        <f t="shared" si="16"/>
        <v>26.05116154</v>
      </c>
      <c r="X31" s="37">
        <f t="shared" si="17"/>
        <v>1.336104017</v>
      </c>
      <c r="Y31" s="37">
        <f>if(N31=1,(W31*(S31-V31))*'Säännöt ja ohjeet'!$B$54+X31,"")</f>
        <v>22.38535742</v>
      </c>
      <c r="Z31" s="37">
        <f t="shared" si="18"/>
        <v>0</v>
      </c>
      <c r="AA31" s="37">
        <f t="shared" si="19"/>
        <v>0.4039983663</v>
      </c>
      <c r="AB31" s="37">
        <f t="shared" si="20"/>
        <v>28.47249043</v>
      </c>
      <c r="AC31" s="37">
        <f t="shared" si="21"/>
        <v>1.555037857</v>
      </c>
      <c r="AD31" s="37">
        <f>if(N31=1,(AB31*(Z31-AA31))*'Säännöt ja ohjeet'!$B$54+AC31,"")</f>
        <v>-21.45064138</v>
      </c>
      <c r="AE31" s="38">
        <f t="shared" si="22"/>
        <v>10</v>
      </c>
      <c r="AF31" s="38">
        <f t="shared" si="23"/>
        <v>-8</v>
      </c>
      <c r="AG31" s="1"/>
      <c r="AH31" s="10"/>
      <c r="AI31" s="27">
        <f t="shared" ref="AI31:ED31" si="49">if($B31=AI$3,AI30+$Y31,if($C31=AI$3,AI30+$AD31,AI30))</f>
        <v>1193.044474</v>
      </c>
      <c r="AJ31" s="27">
        <f t="shared" si="49"/>
        <v>1656.567825</v>
      </c>
      <c r="AK31" s="27">
        <f t="shared" si="49"/>
        <v>2431.719213</v>
      </c>
      <c r="AL31" s="27">
        <f t="shared" si="49"/>
        <v>1788.044224</v>
      </c>
      <c r="AM31" s="27">
        <f t="shared" si="49"/>
        <v>1830.918853</v>
      </c>
      <c r="AN31" s="27">
        <f t="shared" si="49"/>
        <v>1353.792648</v>
      </c>
      <c r="AO31" s="27">
        <f t="shared" si="49"/>
        <v>2249.842673</v>
      </c>
      <c r="AP31" s="27">
        <f t="shared" si="49"/>
        <v>1658.707315</v>
      </c>
      <c r="AQ31" s="27">
        <f t="shared" si="49"/>
        <v>1164.99749</v>
      </c>
      <c r="AR31" s="27">
        <f t="shared" si="49"/>
        <v>2174.621755</v>
      </c>
      <c r="AS31" s="27">
        <f t="shared" si="49"/>
        <v>1917.754482</v>
      </c>
      <c r="AT31" s="27">
        <f t="shared" si="49"/>
        <v>2349.749977</v>
      </c>
      <c r="AU31" s="27">
        <f t="shared" si="49"/>
        <v>2225</v>
      </c>
      <c r="AV31" s="27">
        <f t="shared" si="49"/>
        <v>1847.786181</v>
      </c>
      <c r="AW31" s="27">
        <f t="shared" si="49"/>
        <v>1015.463624</v>
      </c>
      <c r="AX31" s="27">
        <f t="shared" si="49"/>
        <v>2190.396148</v>
      </c>
      <c r="AY31" s="27">
        <f t="shared" si="49"/>
        <v>1367.704948</v>
      </c>
      <c r="AZ31" s="27">
        <f t="shared" si="49"/>
        <v>2316.469488</v>
      </c>
      <c r="BA31" s="27">
        <f t="shared" si="49"/>
        <v>2108.384572</v>
      </c>
      <c r="BB31" s="27">
        <f t="shared" si="49"/>
        <v>636.9434937</v>
      </c>
      <c r="BC31" s="27">
        <f t="shared" si="49"/>
        <v>884.3362716</v>
      </c>
      <c r="BD31" s="27">
        <f t="shared" si="49"/>
        <v>1690.538553</v>
      </c>
      <c r="BE31" s="27">
        <f t="shared" si="49"/>
        <v>281.1497685</v>
      </c>
      <c r="BF31" s="27">
        <f t="shared" si="49"/>
        <v>-59.07358257</v>
      </c>
      <c r="BG31" s="27">
        <f t="shared" si="49"/>
        <v>1282.733877</v>
      </c>
      <c r="BH31" s="27">
        <f t="shared" si="49"/>
        <v>128.8367942</v>
      </c>
      <c r="BI31" s="27">
        <f t="shared" si="49"/>
        <v>1751.978438</v>
      </c>
      <c r="BJ31" s="27">
        <f t="shared" si="49"/>
        <v>398.5029281</v>
      </c>
      <c r="BK31" s="27">
        <f t="shared" si="49"/>
        <v>1840.282391</v>
      </c>
      <c r="BL31" s="27">
        <f t="shared" si="49"/>
        <v>1479.464305</v>
      </c>
      <c r="BM31" s="27">
        <f t="shared" si="49"/>
        <v>811.649061</v>
      </c>
      <c r="BN31" s="27">
        <f t="shared" si="49"/>
        <v>1097.041312</v>
      </c>
      <c r="BO31" s="27">
        <f t="shared" si="49"/>
        <v>1000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1526.401195</v>
      </c>
    </row>
    <row r="32">
      <c r="A32" s="1"/>
      <c r="B32" s="29" t="s">
        <v>40</v>
      </c>
      <c r="C32" s="30" t="s">
        <v>47</v>
      </c>
      <c r="D32" s="30">
        <v>0.0</v>
      </c>
      <c r="E32" s="30" t="s">
        <v>47</v>
      </c>
      <c r="F32" s="40">
        <v>45966.0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1847.786181</v>
      </c>
      <c r="P32" s="34">
        <f t="shared" si="9"/>
        <v>1658.707315</v>
      </c>
      <c r="Q32" s="35">
        <f t="shared" si="10"/>
        <v>189.0788663</v>
      </c>
      <c r="R32" s="34">
        <f t="shared" si="11"/>
        <v>1658.707315</v>
      </c>
      <c r="S32" s="33">
        <f t="shared" si="12"/>
        <v>0</v>
      </c>
      <c r="T32" s="33">
        <f t="shared" si="13"/>
        <v>-50.9659111</v>
      </c>
      <c r="U32" s="33">
        <f t="shared" si="14"/>
        <v>-51.82267603</v>
      </c>
      <c r="V32" s="36">
        <f t="shared" si="15"/>
        <v>0.7019843131</v>
      </c>
      <c r="W32" s="37">
        <f t="shared" si="16"/>
        <v>23.85618045</v>
      </c>
      <c r="X32" s="37">
        <f t="shared" si="17"/>
        <v>1.131234945</v>
      </c>
      <c r="Y32" s="37">
        <f>if(N32=1,(W32*(S32-V32))*'Säännöt ja ohjeet'!$B$54+X32,"")</f>
        <v>-32.36209394</v>
      </c>
      <c r="Z32" s="37">
        <f t="shared" si="18"/>
        <v>1</v>
      </c>
      <c r="AA32" s="37">
        <f t="shared" si="19"/>
        <v>0.2980156869</v>
      </c>
      <c r="AB32" s="37">
        <f t="shared" si="20"/>
        <v>29.01680969</v>
      </c>
      <c r="AC32" s="37">
        <f t="shared" si="21"/>
        <v>1.603297719</v>
      </c>
      <c r="AD32" s="37">
        <f>if(N32=1,(AB32*(Z32-AA32))*'Säännöt ja ohjeet'!$B$54+AC32,"")</f>
        <v>42.34198815</v>
      </c>
      <c r="AE32" s="38">
        <f t="shared" si="22"/>
        <v>-12</v>
      </c>
      <c r="AF32" s="38">
        <f t="shared" si="23"/>
        <v>14</v>
      </c>
      <c r="AG32" s="1"/>
      <c r="AH32" s="10"/>
      <c r="AI32" s="27">
        <f t="shared" ref="AI32:ED32" si="50">if($B32=AI$3,AI31+$Y32,if($C32=AI$3,AI31+$AD32,AI31))</f>
        <v>1193.044474</v>
      </c>
      <c r="AJ32" s="27">
        <f t="shared" si="50"/>
        <v>1656.567825</v>
      </c>
      <c r="AK32" s="27">
        <f t="shared" si="50"/>
        <v>2431.719213</v>
      </c>
      <c r="AL32" s="27">
        <f t="shared" si="50"/>
        <v>1788.044224</v>
      </c>
      <c r="AM32" s="27">
        <f t="shared" si="50"/>
        <v>1830.918853</v>
      </c>
      <c r="AN32" s="27">
        <f t="shared" si="50"/>
        <v>1353.792648</v>
      </c>
      <c r="AO32" s="27">
        <f t="shared" si="50"/>
        <v>2249.842673</v>
      </c>
      <c r="AP32" s="27">
        <f t="shared" si="50"/>
        <v>1701.049303</v>
      </c>
      <c r="AQ32" s="27">
        <f t="shared" si="50"/>
        <v>1164.99749</v>
      </c>
      <c r="AR32" s="27">
        <f t="shared" si="50"/>
        <v>2174.621755</v>
      </c>
      <c r="AS32" s="27">
        <f t="shared" si="50"/>
        <v>1917.754482</v>
      </c>
      <c r="AT32" s="27">
        <f t="shared" si="50"/>
        <v>2349.749977</v>
      </c>
      <c r="AU32" s="27">
        <f t="shared" si="50"/>
        <v>2225</v>
      </c>
      <c r="AV32" s="27">
        <f t="shared" si="50"/>
        <v>1815.424087</v>
      </c>
      <c r="AW32" s="27">
        <f t="shared" si="50"/>
        <v>1015.463624</v>
      </c>
      <c r="AX32" s="27">
        <f t="shared" si="50"/>
        <v>2190.396148</v>
      </c>
      <c r="AY32" s="27">
        <f t="shared" si="50"/>
        <v>1367.704948</v>
      </c>
      <c r="AZ32" s="27">
        <f t="shared" si="50"/>
        <v>2316.469488</v>
      </c>
      <c r="BA32" s="27">
        <f t="shared" si="50"/>
        <v>2108.384572</v>
      </c>
      <c r="BB32" s="27">
        <f t="shared" si="50"/>
        <v>636.9434937</v>
      </c>
      <c r="BC32" s="27">
        <f t="shared" si="50"/>
        <v>884.3362716</v>
      </c>
      <c r="BD32" s="27">
        <f t="shared" si="50"/>
        <v>1690.538553</v>
      </c>
      <c r="BE32" s="27">
        <f t="shared" si="50"/>
        <v>281.1497685</v>
      </c>
      <c r="BF32" s="27">
        <f t="shared" si="50"/>
        <v>-59.07358257</v>
      </c>
      <c r="BG32" s="27">
        <f t="shared" si="50"/>
        <v>1282.733877</v>
      </c>
      <c r="BH32" s="27">
        <f t="shared" si="50"/>
        <v>128.8367942</v>
      </c>
      <c r="BI32" s="27">
        <f t="shared" si="50"/>
        <v>1751.978438</v>
      </c>
      <c r="BJ32" s="27">
        <f t="shared" si="50"/>
        <v>398.5029281</v>
      </c>
      <c r="BK32" s="27">
        <f t="shared" si="50"/>
        <v>1840.282391</v>
      </c>
      <c r="BL32" s="27">
        <f t="shared" si="50"/>
        <v>1479.464305</v>
      </c>
      <c r="BM32" s="27">
        <f t="shared" si="50"/>
        <v>811.649061</v>
      </c>
      <c r="BN32" s="27">
        <f t="shared" si="50"/>
        <v>1097.041312</v>
      </c>
      <c r="BO32" s="27">
        <f t="shared" si="50"/>
        <v>1000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1526.785037</v>
      </c>
    </row>
    <row r="33">
      <c r="A33" s="1"/>
      <c r="B33" s="29" t="s">
        <v>41</v>
      </c>
      <c r="C33" s="30" t="s">
        <v>52</v>
      </c>
      <c r="D33" s="30">
        <v>7.0</v>
      </c>
      <c r="E33" s="30" t="s">
        <v>41</v>
      </c>
      <c r="F33" s="40">
        <v>45973.0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1788.044224</v>
      </c>
      <c r="P33" s="34">
        <f t="shared" si="9"/>
        <v>128.8367942</v>
      </c>
      <c r="Q33" s="35">
        <f t="shared" si="10"/>
        <v>1009.207429</v>
      </c>
      <c r="R33" s="34">
        <f t="shared" si="11"/>
        <v>778.8367942</v>
      </c>
      <c r="S33" s="33">
        <f t="shared" si="12"/>
        <v>1</v>
      </c>
      <c r="T33" s="33">
        <f t="shared" si="13"/>
        <v>-51.24811516</v>
      </c>
      <c r="U33" s="33">
        <f t="shared" si="14"/>
        <v>-54.82732965</v>
      </c>
      <c r="V33" s="36">
        <f t="shared" si="15"/>
        <v>0.97285955</v>
      </c>
      <c r="W33" s="37">
        <f t="shared" si="16"/>
        <v>25.44570855</v>
      </c>
      <c r="X33" s="37">
        <f t="shared" si="17"/>
        <v>1.28022166</v>
      </c>
      <c r="Y33" s="37">
        <f>if(N33=1,(W33*(S33-V33))*'Säännöt ja ohjeet'!$B$54+X33,"")</f>
        <v>2.66143762</v>
      </c>
      <c r="Z33" s="37">
        <f t="shared" si="18"/>
        <v>0</v>
      </c>
      <c r="AA33" s="37">
        <f t="shared" si="19"/>
        <v>0.02714044998</v>
      </c>
      <c r="AB33" s="37">
        <f t="shared" si="20"/>
        <v>83.23418991</v>
      </c>
      <c r="AC33" s="37">
        <f t="shared" si="21"/>
        <v>5.427908015</v>
      </c>
      <c r="AD33" s="37">
        <f>if(N33=1,(AB33*(Z33-AA33))*'Säännöt ja ohjeet'!$B$54+AC33,"")</f>
        <v>0.9098812787</v>
      </c>
      <c r="AE33" s="38">
        <f t="shared" si="22"/>
        <v>-8</v>
      </c>
      <c r="AF33" s="38">
        <f t="shared" si="23"/>
        <v>1</v>
      </c>
      <c r="AG33" s="1"/>
      <c r="AH33" s="10"/>
      <c r="AI33" s="27">
        <f t="shared" ref="AI33:ED33" si="51">if($B33=AI$3,AI32+$Y33,if($C33=AI$3,AI32+$AD33,AI32))</f>
        <v>1193.044474</v>
      </c>
      <c r="AJ33" s="27">
        <f t="shared" si="51"/>
        <v>1656.567825</v>
      </c>
      <c r="AK33" s="27">
        <f t="shared" si="51"/>
        <v>2431.719213</v>
      </c>
      <c r="AL33" s="27">
        <f t="shared" si="51"/>
        <v>1790.705661</v>
      </c>
      <c r="AM33" s="27">
        <f t="shared" si="51"/>
        <v>1830.918853</v>
      </c>
      <c r="AN33" s="27">
        <f t="shared" si="51"/>
        <v>1353.792648</v>
      </c>
      <c r="AO33" s="27">
        <f t="shared" si="51"/>
        <v>2249.842673</v>
      </c>
      <c r="AP33" s="27">
        <f t="shared" si="51"/>
        <v>1701.049303</v>
      </c>
      <c r="AQ33" s="27">
        <f t="shared" si="51"/>
        <v>1164.99749</v>
      </c>
      <c r="AR33" s="27">
        <f t="shared" si="51"/>
        <v>2174.621755</v>
      </c>
      <c r="AS33" s="27">
        <f t="shared" si="51"/>
        <v>1917.754482</v>
      </c>
      <c r="AT33" s="27">
        <f t="shared" si="51"/>
        <v>2349.749977</v>
      </c>
      <c r="AU33" s="27">
        <f t="shared" si="51"/>
        <v>2225</v>
      </c>
      <c r="AV33" s="27">
        <f t="shared" si="51"/>
        <v>1815.424087</v>
      </c>
      <c r="AW33" s="27">
        <f t="shared" si="51"/>
        <v>1015.463624</v>
      </c>
      <c r="AX33" s="27">
        <f t="shared" si="51"/>
        <v>2190.396148</v>
      </c>
      <c r="AY33" s="27">
        <f t="shared" si="51"/>
        <v>1367.704948</v>
      </c>
      <c r="AZ33" s="27">
        <f t="shared" si="51"/>
        <v>2316.469488</v>
      </c>
      <c r="BA33" s="27">
        <f t="shared" si="51"/>
        <v>2108.384572</v>
      </c>
      <c r="BB33" s="27">
        <f t="shared" si="51"/>
        <v>636.9434937</v>
      </c>
      <c r="BC33" s="27">
        <f t="shared" si="51"/>
        <v>884.3362716</v>
      </c>
      <c r="BD33" s="27">
        <f t="shared" si="51"/>
        <v>1690.538553</v>
      </c>
      <c r="BE33" s="27">
        <f t="shared" si="51"/>
        <v>281.1497685</v>
      </c>
      <c r="BF33" s="27">
        <f t="shared" si="51"/>
        <v>-59.07358257</v>
      </c>
      <c r="BG33" s="27">
        <f t="shared" si="51"/>
        <v>1282.733877</v>
      </c>
      <c r="BH33" s="27">
        <f t="shared" si="51"/>
        <v>129.7466755</v>
      </c>
      <c r="BI33" s="27">
        <f t="shared" si="51"/>
        <v>1751.978438</v>
      </c>
      <c r="BJ33" s="27">
        <f t="shared" si="51"/>
        <v>398.5029281</v>
      </c>
      <c r="BK33" s="27">
        <f t="shared" si="51"/>
        <v>1840.282391</v>
      </c>
      <c r="BL33" s="27">
        <f t="shared" si="51"/>
        <v>1479.464305</v>
      </c>
      <c r="BM33" s="27">
        <f t="shared" si="51"/>
        <v>811.649061</v>
      </c>
      <c r="BN33" s="27">
        <f t="shared" si="51"/>
        <v>1097.041312</v>
      </c>
      <c r="BO33" s="27">
        <f t="shared" si="51"/>
        <v>1000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1526.922395</v>
      </c>
    </row>
    <row r="34">
      <c r="A34" s="1"/>
      <c r="B34" s="29" t="s">
        <v>41</v>
      </c>
      <c r="C34" s="30" t="s">
        <v>38</v>
      </c>
      <c r="D34" s="30">
        <v>0.0</v>
      </c>
      <c r="E34" s="30" t="s">
        <v>41</v>
      </c>
      <c r="F34" s="31">
        <v>45977.0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1790.705661</v>
      </c>
      <c r="P34" s="34">
        <f t="shared" si="9"/>
        <v>1830.918853</v>
      </c>
      <c r="Q34" s="35">
        <f t="shared" si="10"/>
        <v>-40.2131915</v>
      </c>
      <c r="R34" s="34">
        <f t="shared" si="11"/>
        <v>1830.918853</v>
      </c>
      <c r="S34" s="33">
        <f t="shared" si="12"/>
        <v>1</v>
      </c>
      <c r="T34" s="33">
        <f t="shared" si="13"/>
        <v>-51.23578247</v>
      </c>
      <c r="U34" s="33">
        <f t="shared" si="14"/>
        <v>-51.0467469</v>
      </c>
      <c r="V34" s="36">
        <f t="shared" si="15"/>
        <v>0.4528813384</v>
      </c>
      <c r="W34" s="37">
        <f t="shared" si="16"/>
        <v>25.37408064</v>
      </c>
      <c r="X34" s="37">
        <f t="shared" si="17"/>
        <v>1.273579295</v>
      </c>
      <c r="Y34" s="37">
        <f>if(N34=1,(W34*(S34-V34))*'Säännöt ja ohjeet'!$B$54+X34,"")</f>
        <v>29.03884538</v>
      </c>
      <c r="Z34" s="37">
        <f t="shared" si="18"/>
        <v>0</v>
      </c>
      <c r="AA34" s="37">
        <f t="shared" si="19"/>
        <v>0.5471186616</v>
      </c>
      <c r="AB34" s="37">
        <f t="shared" si="20"/>
        <v>24.30106257</v>
      </c>
      <c r="AC34" s="37">
        <f t="shared" si="21"/>
        <v>1.173270311</v>
      </c>
      <c r="AD34" s="37">
        <f>if(N34=1,(AB34*(Z34-AA34))*'Säännöt ja ohjeet'!$B$54+AC34,"")</f>
        <v>-25.41785935</v>
      </c>
      <c r="AE34" s="38">
        <f t="shared" si="22"/>
        <v>11</v>
      </c>
      <c r="AF34" s="38">
        <f t="shared" si="23"/>
        <v>-9</v>
      </c>
      <c r="AG34" s="1"/>
      <c r="AH34" s="10"/>
      <c r="AI34" s="27">
        <f t="shared" ref="AI34:ED34" si="52">if($B34=AI$3,AI33+$Y34,if($C34=AI$3,AI33+$AD34,AI33))</f>
        <v>1193.044474</v>
      </c>
      <c r="AJ34" s="27">
        <f t="shared" si="52"/>
        <v>1656.567825</v>
      </c>
      <c r="AK34" s="27">
        <f t="shared" si="52"/>
        <v>2431.719213</v>
      </c>
      <c r="AL34" s="27">
        <f t="shared" si="52"/>
        <v>1819.744507</v>
      </c>
      <c r="AM34" s="27">
        <f t="shared" si="52"/>
        <v>1805.500993</v>
      </c>
      <c r="AN34" s="27">
        <f t="shared" si="52"/>
        <v>1353.792648</v>
      </c>
      <c r="AO34" s="27">
        <f t="shared" si="52"/>
        <v>2249.842673</v>
      </c>
      <c r="AP34" s="27">
        <f t="shared" si="52"/>
        <v>1701.049303</v>
      </c>
      <c r="AQ34" s="27">
        <f t="shared" si="52"/>
        <v>1164.99749</v>
      </c>
      <c r="AR34" s="27">
        <f t="shared" si="52"/>
        <v>2174.621755</v>
      </c>
      <c r="AS34" s="27">
        <f t="shared" si="52"/>
        <v>1917.754482</v>
      </c>
      <c r="AT34" s="27">
        <f t="shared" si="52"/>
        <v>2349.749977</v>
      </c>
      <c r="AU34" s="27">
        <f t="shared" si="52"/>
        <v>2225</v>
      </c>
      <c r="AV34" s="27">
        <f t="shared" si="52"/>
        <v>1815.424087</v>
      </c>
      <c r="AW34" s="27">
        <f t="shared" si="52"/>
        <v>1015.463624</v>
      </c>
      <c r="AX34" s="27">
        <f t="shared" si="52"/>
        <v>2190.396148</v>
      </c>
      <c r="AY34" s="27">
        <f t="shared" si="52"/>
        <v>1367.704948</v>
      </c>
      <c r="AZ34" s="27">
        <f t="shared" si="52"/>
        <v>2316.469488</v>
      </c>
      <c r="BA34" s="27">
        <f t="shared" si="52"/>
        <v>2108.384572</v>
      </c>
      <c r="BB34" s="27">
        <f t="shared" si="52"/>
        <v>636.9434937</v>
      </c>
      <c r="BC34" s="27">
        <f t="shared" si="52"/>
        <v>884.3362716</v>
      </c>
      <c r="BD34" s="27">
        <f t="shared" si="52"/>
        <v>1690.538553</v>
      </c>
      <c r="BE34" s="27">
        <f t="shared" si="52"/>
        <v>281.1497685</v>
      </c>
      <c r="BF34" s="27">
        <f t="shared" si="52"/>
        <v>-59.07358257</v>
      </c>
      <c r="BG34" s="27">
        <f t="shared" si="52"/>
        <v>1282.733877</v>
      </c>
      <c r="BH34" s="27">
        <f t="shared" si="52"/>
        <v>129.7466755</v>
      </c>
      <c r="BI34" s="27">
        <f t="shared" si="52"/>
        <v>1751.978438</v>
      </c>
      <c r="BJ34" s="27">
        <f t="shared" si="52"/>
        <v>398.5029281</v>
      </c>
      <c r="BK34" s="27">
        <f t="shared" si="52"/>
        <v>1840.282391</v>
      </c>
      <c r="BL34" s="27">
        <f t="shared" si="52"/>
        <v>1479.464305</v>
      </c>
      <c r="BM34" s="27">
        <f t="shared" si="52"/>
        <v>811.649061</v>
      </c>
      <c r="BN34" s="27">
        <f t="shared" si="52"/>
        <v>1097.041312</v>
      </c>
      <c r="BO34" s="27">
        <f t="shared" si="52"/>
        <v>1000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1527.061664</v>
      </c>
    </row>
    <row r="35">
      <c r="A35" s="1"/>
      <c r="B35" s="29" t="s">
        <v>41</v>
      </c>
      <c r="C35" s="30" t="s">
        <v>38</v>
      </c>
      <c r="D35" s="30">
        <v>0.0</v>
      </c>
      <c r="E35" s="30" t="s">
        <v>41</v>
      </c>
      <c r="F35" s="31">
        <v>45987.0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1819.744507</v>
      </c>
      <c r="P35" s="34">
        <f t="shared" si="9"/>
        <v>1805.500993</v>
      </c>
      <c r="Q35" s="35">
        <f t="shared" si="10"/>
        <v>14.24351323</v>
      </c>
      <c r="R35" s="34">
        <f t="shared" si="11"/>
        <v>1805.500993</v>
      </c>
      <c r="S35" s="33">
        <f t="shared" si="12"/>
        <v>1</v>
      </c>
      <c r="T35" s="33">
        <f t="shared" si="13"/>
        <v>-51.09978988</v>
      </c>
      <c r="U35" s="33">
        <f t="shared" si="14"/>
        <v>-51.16682422</v>
      </c>
      <c r="V35" s="36">
        <f t="shared" si="15"/>
        <v>0.5167523127</v>
      </c>
      <c r="W35" s="37">
        <f t="shared" si="16"/>
        <v>24.5974846</v>
      </c>
      <c r="X35" s="37">
        <f t="shared" si="17"/>
        <v>1.201132294</v>
      </c>
      <c r="Y35" s="37">
        <f>if(N35=1,(W35*(S35-V35))*'Säännöt ja ohjeet'!$B$54+X35,"")</f>
        <v>24.97448738</v>
      </c>
      <c r="Z35" s="37">
        <f t="shared" si="18"/>
        <v>0</v>
      </c>
      <c r="AA35" s="37">
        <f t="shared" si="19"/>
        <v>0.4832476873</v>
      </c>
      <c r="AB35" s="37">
        <f t="shared" si="20"/>
        <v>24.97727273</v>
      </c>
      <c r="AC35" s="37">
        <f t="shared" si="21"/>
        <v>1.236660663</v>
      </c>
      <c r="AD35" s="37">
        <f>if(N35=1,(AB35*(Z35-AA35))*'Säännöt ja ohjeet'!$B$54+AC35,"")</f>
        <v>-22.90375791</v>
      </c>
      <c r="AE35" s="38">
        <f t="shared" si="22"/>
        <v>11</v>
      </c>
      <c r="AF35" s="38">
        <f t="shared" si="23"/>
        <v>-9</v>
      </c>
      <c r="AG35" s="1"/>
      <c r="AH35" s="10"/>
      <c r="AI35" s="27">
        <f t="shared" ref="AI35:ED35" si="53">if($B35=AI$3,AI34+$Y35,if($C35=AI$3,AI34+$AD35,AI34))</f>
        <v>1193.044474</v>
      </c>
      <c r="AJ35" s="27">
        <f t="shared" si="53"/>
        <v>1656.567825</v>
      </c>
      <c r="AK35" s="27">
        <f t="shared" si="53"/>
        <v>2431.719213</v>
      </c>
      <c r="AL35" s="27">
        <f t="shared" si="53"/>
        <v>1844.718994</v>
      </c>
      <c r="AM35" s="27">
        <f t="shared" si="53"/>
        <v>1782.597236</v>
      </c>
      <c r="AN35" s="27">
        <f t="shared" si="53"/>
        <v>1353.792648</v>
      </c>
      <c r="AO35" s="27">
        <f t="shared" si="53"/>
        <v>2249.842673</v>
      </c>
      <c r="AP35" s="27">
        <f t="shared" si="53"/>
        <v>1701.049303</v>
      </c>
      <c r="AQ35" s="27">
        <f t="shared" si="53"/>
        <v>1164.99749</v>
      </c>
      <c r="AR35" s="27">
        <f t="shared" si="53"/>
        <v>2174.621755</v>
      </c>
      <c r="AS35" s="27">
        <f t="shared" si="53"/>
        <v>1917.754482</v>
      </c>
      <c r="AT35" s="27">
        <f t="shared" si="53"/>
        <v>2349.749977</v>
      </c>
      <c r="AU35" s="27">
        <f t="shared" si="53"/>
        <v>2225</v>
      </c>
      <c r="AV35" s="27">
        <f t="shared" si="53"/>
        <v>1815.424087</v>
      </c>
      <c r="AW35" s="27">
        <f t="shared" si="53"/>
        <v>1015.463624</v>
      </c>
      <c r="AX35" s="27">
        <f t="shared" si="53"/>
        <v>2190.396148</v>
      </c>
      <c r="AY35" s="27">
        <f t="shared" si="53"/>
        <v>1367.704948</v>
      </c>
      <c r="AZ35" s="27">
        <f t="shared" si="53"/>
        <v>2316.469488</v>
      </c>
      <c r="BA35" s="27">
        <f t="shared" si="53"/>
        <v>2108.384572</v>
      </c>
      <c r="BB35" s="27">
        <f t="shared" si="53"/>
        <v>636.9434937</v>
      </c>
      <c r="BC35" s="27">
        <f t="shared" si="53"/>
        <v>884.3362716</v>
      </c>
      <c r="BD35" s="27">
        <f t="shared" si="53"/>
        <v>1690.538553</v>
      </c>
      <c r="BE35" s="27">
        <f t="shared" si="53"/>
        <v>281.1497685</v>
      </c>
      <c r="BF35" s="27">
        <f t="shared" si="53"/>
        <v>-59.07358257</v>
      </c>
      <c r="BG35" s="27">
        <f t="shared" si="53"/>
        <v>1282.733877</v>
      </c>
      <c r="BH35" s="27">
        <f t="shared" si="53"/>
        <v>129.7466755</v>
      </c>
      <c r="BI35" s="27">
        <f t="shared" si="53"/>
        <v>1751.978438</v>
      </c>
      <c r="BJ35" s="27">
        <f t="shared" si="53"/>
        <v>398.5029281</v>
      </c>
      <c r="BK35" s="27">
        <f t="shared" si="53"/>
        <v>1840.282391</v>
      </c>
      <c r="BL35" s="27">
        <f t="shared" si="53"/>
        <v>1479.464305</v>
      </c>
      <c r="BM35" s="27">
        <f t="shared" si="53"/>
        <v>811.649061</v>
      </c>
      <c r="BN35" s="27">
        <f t="shared" si="53"/>
        <v>1097.041312</v>
      </c>
      <c r="BO35" s="27">
        <f t="shared" si="53"/>
        <v>1000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1527.141307</v>
      </c>
    </row>
    <row r="36">
      <c r="A36" s="1"/>
      <c r="B36" s="29" t="s">
        <v>41</v>
      </c>
      <c r="C36" s="30" t="s">
        <v>53</v>
      </c>
      <c r="D36" s="30">
        <v>0.0</v>
      </c>
      <c r="E36" s="30" t="s">
        <v>41</v>
      </c>
      <c r="F36" s="31">
        <v>45991.0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1844.718994</v>
      </c>
      <c r="P36" s="34">
        <f t="shared" si="9"/>
        <v>1751.978438</v>
      </c>
      <c r="Q36" s="35">
        <f t="shared" si="10"/>
        <v>92.74055571</v>
      </c>
      <c r="R36" s="34">
        <f t="shared" si="11"/>
        <v>1751.978438</v>
      </c>
      <c r="S36" s="33">
        <f t="shared" si="12"/>
        <v>1</v>
      </c>
      <c r="T36" s="33">
        <f t="shared" si="13"/>
        <v>-50.98068005</v>
      </c>
      <c r="U36" s="33">
        <f t="shared" si="14"/>
        <v>-51.41313088</v>
      </c>
      <c r="V36" s="36">
        <f t="shared" si="15"/>
        <v>0.6064587529</v>
      </c>
      <c r="W36" s="37">
        <f t="shared" si="16"/>
        <v>23.93684925</v>
      </c>
      <c r="X36" s="37">
        <f t="shared" si="17"/>
        <v>1.138876612</v>
      </c>
      <c r="Y36" s="37">
        <f>if(N36=1,(W36*(S36-V36))*'Säännöt ja ohjeet'!$B$54+X36,"")</f>
        <v>19.97915162</v>
      </c>
      <c r="Z36" s="37">
        <f t="shared" si="18"/>
        <v>0</v>
      </c>
      <c r="AA36" s="37">
        <f t="shared" si="19"/>
        <v>0.3935412471</v>
      </c>
      <c r="AB36" s="37">
        <f t="shared" si="20"/>
        <v>26.42379648</v>
      </c>
      <c r="AC36" s="37">
        <f t="shared" si="21"/>
        <v>1.370265626</v>
      </c>
      <c r="AD36" s="37">
        <f>if(N36=1,(AB36*(Z36-AA36))*'Säännöt ja ohjeet'!$B$54+AC36,"")</f>
        <v>-19.42744202</v>
      </c>
      <c r="AE36" s="38">
        <f t="shared" si="22"/>
        <v>10</v>
      </c>
      <c r="AF36" s="38">
        <f t="shared" si="23"/>
        <v>-8</v>
      </c>
      <c r="AG36" s="1"/>
      <c r="AH36" s="10"/>
      <c r="AI36" s="27">
        <f t="shared" ref="AI36:ED36" si="54">if($B36=AI$3,AI35+$Y36,if($C36=AI$3,AI35+$AD36,AI35))</f>
        <v>1193.044474</v>
      </c>
      <c r="AJ36" s="27">
        <f t="shared" si="54"/>
        <v>1656.567825</v>
      </c>
      <c r="AK36" s="27">
        <f t="shared" si="54"/>
        <v>2431.719213</v>
      </c>
      <c r="AL36" s="27">
        <f t="shared" si="54"/>
        <v>1864.698146</v>
      </c>
      <c r="AM36" s="27">
        <f t="shared" si="54"/>
        <v>1782.597236</v>
      </c>
      <c r="AN36" s="27">
        <f t="shared" si="54"/>
        <v>1353.792648</v>
      </c>
      <c r="AO36" s="27">
        <f t="shared" si="54"/>
        <v>2249.842673</v>
      </c>
      <c r="AP36" s="27">
        <f t="shared" si="54"/>
        <v>1701.049303</v>
      </c>
      <c r="AQ36" s="27">
        <f t="shared" si="54"/>
        <v>1164.99749</v>
      </c>
      <c r="AR36" s="27">
        <f t="shared" si="54"/>
        <v>2174.621755</v>
      </c>
      <c r="AS36" s="27">
        <f t="shared" si="54"/>
        <v>1917.754482</v>
      </c>
      <c r="AT36" s="27">
        <f t="shared" si="54"/>
        <v>2349.749977</v>
      </c>
      <c r="AU36" s="27">
        <f t="shared" si="54"/>
        <v>2225</v>
      </c>
      <c r="AV36" s="27">
        <f t="shared" si="54"/>
        <v>1815.424087</v>
      </c>
      <c r="AW36" s="27">
        <f t="shared" si="54"/>
        <v>1015.463624</v>
      </c>
      <c r="AX36" s="27">
        <f t="shared" si="54"/>
        <v>2190.396148</v>
      </c>
      <c r="AY36" s="27">
        <f t="shared" si="54"/>
        <v>1367.704948</v>
      </c>
      <c r="AZ36" s="27">
        <f t="shared" si="54"/>
        <v>2316.469488</v>
      </c>
      <c r="BA36" s="27">
        <f t="shared" si="54"/>
        <v>2108.384572</v>
      </c>
      <c r="BB36" s="27">
        <f t="shared" si="54"/>
        <v>636.9434937</v>
      </c>
      <c r="BC36" s="27">
        <f t="shared" si="54"/>
        <v>884.3362716</v>
      </c>
      <c r="BD36" s="27">
        <f t="shared" si="54"/>
        <v>1690.538553</v>
      </c>
      <c r="BE36" s="27">
        <f t="shared" si="54"/>
        <v>281.1497685</v>
      </c>
      <c r="BF36" s="27">
        <f t="shared" si="54"/>
        <v>-59.07358257</v>
      </c>
      <c r="BG36" s="27">
        <f t="shared" si="54"/>
        <v>1282.733877</v>
      </c>
      <c r="BH36" s="27">
        <f t="shared" si="54"/>
        <v>129.7466755</v>
      </c>
      <c r="BI36" s="27">
        <f t="shared" si="54"/>
        <v>1732.550996</v>
      </c>
      <c r="BJ36" s="27">
        <f t="shared" si="54"/>
        <v>398.5029281</v>
      </c>
      <c r="BK36" s="27">
        <f t="shared" si="54"/>
        <v>1840.282391</v>
      </c>
      <c r="BL36" s="27">
        <f t="shared" si="54"/>
        <v>1479.464305</v>
      </c>
      <c r="BM36" s="27">
        <f t="shared" si="54"/>
        <v>811.649061</v>
      </c>
      <c r="BN36" s="27">
        <f t="shared" si="54"/>
        <v>1097.041312</v>
      </c>
      <c r="BO36" s="27">
        <f t="shared" si="54"/>
        <v>1000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1527.909736</v>
      </c>
    </row>
    <row r="37">
      <c r="A37" s="1"/>
      <c r="B37" s="29" t="s">
        <v>41</v>
      </c>
      <c r="C37" s="30" t="s">
        <v>45</v>
      </c>
      <c r="D37" s="30">
        <v>2.0</v>
      </c>
      <c r="E37" s="30" t="s">
        <v>41</v>
      </c>
      <c r="F37" s="31">
        <v>45991.0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1864.698146</v>
      </c>
      <c r="P37" s="34">
        <f t="shared" si="9"/>
        <v>1097.041312</v>
      </c>
      <c r="Q37" s="35">
        <f t="shared" si="10"/>
        <v>617.6568338</v>
      </c>
      <c r="R37" s="34">
        <f t="shared" si="11"/>
        <v>1247.041312</v>
      </c>
      <c r="S37" s="33">
        <f t="shared" si="12"/>
        <v>1</v>
      </c>
      <c r="T37" s="33">
        <f t="shared" si="13"/>
        <v>-50.8839132</v>
      </c>
      <c r="U37" s="33">
        <f t="shared" si="14"/>
        <v>-53.38926106</v>
      </c>
      <c r="V37" s="36">
        <f t="shared" si="15"/>
        <v>0.9245158752</v>
      </c>
      <c r="W37" s="37">
        <f t="shared" si="16"/>
        <v>23.41322294</v>
      </c>
      <c r="X37" s="37">
        <f t="shared" si="17"/>
        <v>1.089119555</v>
      </c>
      <c r="Y37" s="37">
        <f>if(N37=1,(W37*(S37-V37))*'Säännöt ja ohjeet'!$B$54+X37,"")</f>
        <v>4.623772839</v>
      </c>
      <c r="Z37" s="37">
        <f t="shared" si="18"/>
        <v>0</v>
      </c>
      <c r="AA37" s="37">
        <f t="shared" si="19"/>
        <v>0.07548412477</v>
      </c>
      <c r="AB37" s="37">
        <f t="shared" si="20"/>
        <v>46.46887641</v>
      </c>
      <c r="AC37" s="37">
        <f t="shared" si="21"/>
        <v>3.007396779</v>
      </c>
      <c r="AD37" s="37">
        <f>if(N37=1,(AB37*(Z37-AA37))*'Säännöt ja ohjeet'!$B$54+AC37,"")</f>
        <v>-4.007928151</v>
      </c>
      <c r="AE37" s="38">
        <f t="shared" si="22"/>
        <v>0</v>
      </c>
      <c r="AF37" s="38">
        <f t="shared" si="23"/>
        <v>1</v>
      </c>
      <c r="AG37" s="1"/>
      <c r="AH37" s="10"/>
      <c r="AI37" s="27">
        <f t="shared" ref="AI37:ED37" si="55">if($B37=AI$3,AI36+$Y37,if($C37=AI$3,AI36+$AD37,AI36))</f>
        <v>1193.044474</v>
      </c>
      <c r="AJ37" s="27">
        <f t="shared" si="55"/>
        <v>1656.567825</v>
      </c>
      <c r="AK37" s="27">
        <f t="shared" si="55"/>
        <v>2431.719213</v>
      </c>
      <c r="AL37" s="27">
        <f t="shared" si="55"/>
        <v>1869.321918</v>
      </c>
      <c r="AM37" s="27">
        <f t="shared" si="55"/>
        <v>1782.597236</v>
      </c>
      <c r="AN37" s="27">
        <f t="shared" si="55"/>
        <v>1353.792648</v>
      </c>
      <c r="AO37" s="27">
        <f t="shared" si="55"/>
        <v>2249.842673</v>
      </c>
      <c r="AP37" s="27">
        <f t="shared" si="55"/>
        <v>1701.049303</v>
      </c>
      <c r="AQ37" s="27">
        <f t="shared" si="55"/>
        <v>1164.99749</v>
      </c>
      <c r="AR37" s="27">
        <f t="shared" si="55"/>
        <v>2174.621755</v>
      </c>
      <c r="AS37" s="27">
        <f t="shared" si="55"/>
        <v>1917.754482</v>
      </c>
      <c r="AT37" s="27">
        <f t="shared" si="55"/>
        <v>2349.749977</v>
      </c>
      <c r="AU37" s="27">
        <f t="shared" si="55"/>
        <v>2225</v>
      </c>
      <c r="AV37" s="27">
        <f t="shared" si="55"/>
        <v>1815.424087</v>
      </c>
      <c r="AW37" s="27">
        <f t="shared" si="55"/>
        <v>1015.463624</v>
      </c>
      <c r="AX37" s="27">
        <f t="shared" si="55"/>
        <v>2190.396148</v>
      </c>
      <c r="AY37" s="27">
        <f t="shared" si="55"/>
        <v>1367.704948</v>
      </c>
      <c r="AZ37" s="27">
        <f t="shared" si="55"/>
        <v>2316.469488</v>
      </c>
      <c r="BA37" s="27">
        <f t="shared" si="55"/>
        <v>2108.384572</v>
      </c>
      <c r="BB37" s="27">
        <f t="shared" si="55"/>
        <v>636.9434937</v>
      </c>
      <c r="BC37" s="27">
        <f t="shared" si="55"/>
        <v>884.3362716</v>
      </c>
      <c r="BD37" s="27">
        <f t="shared" si="55"/>
        <v>1690.538553</v>
      </c>
      <c r="BE37" s="27">
        <f t="shared" si="55"/>
        <v>281.1497685</v>
      </c>
      <c r="BF37" s="27">
        <f t="shared" si="55"/>
        <v>-59.07358257</v>
      </c>
      <c r="BG37" s="27">
        <f t="shared" si="55"/>
        <v>1282.733877</v>
      </c>
      <c r="BH37" s="27">
        <f t="shared" si="55"/>
        <v>129.7466755</v>
      </c>
      <c r="BI37" s="27">
        <f t="shared" si="55"/>
        <v>1732.550996</v>
      </c>
      <c r="BJ37" s="27">
        <f t="shared" si="55"/>
        <v>398.5029281</v>
      </c>
      <c r="BK37" s="27">
        <f t="shared" si="55"/>
        <v>1840.282391</v>
      </c>
      <c r="BL37" s="27">
        <f t="shared" si="55"/>
        <v>1479.464305</v>
      </c>
      <c r="BM37" s="27">
        <f t="shared" si="55"/>
        <v>811.649061</v>
      </c>
      <c r="BN37" s="27">
        <f t="shared" si="55"/>
        <v>1093.033384</v>
      </c>
      <c r="BO37" s="27">
        <f t="shared" si="55"/>
        <v>1000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1528.087574</v>
      </c>
    </row>
    <row r="38">
      <c r="A38" s="1"/>
      <c r="B38" s="29" t="s">
        <v>38</v>
      </c>
      <c r="C38" s="30" t="s">
        <v>52</v>
      </c>
      <c r="D38" s="30">
        <v>8.0</v>
      </c>
      <c r="E38" s="30" t="s">
        <v>52</v>
      </c>
      <c r="F38" s="31">
        <v>46001.0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1782.597236</v>
      </c>
      <c r="P38" s="34">
        <f t="shared" si="9"/>
        <v>129.7466755</v>
      </c>
      <c r="Q38" s="35">
        <f t="shared" si="10"/>
        <v>902.8505601</v>
      </c>
      <c r="R38" s="34">
        <f t="shared" si="11"/>
        <v>879.7466755</v>
      </c>
      <c r="S38" s="33">
        <f t="shared" si="12"/>
        <v>0</v>
      </c>
      <c r="T38" s="33">
        <f t="shared" si="13"/>
        <v>-51.27328811</v>
      </c>
      <c r="U38" s="33">
        <f t="shared" si="14"/>
        <v>-54.54139245</v>
      </c>
      <c r="V38" s="36">
        <f t="shared" si="15"/>
        <v>0.9633182451</v>
      </c>
      <c r="W38" s="37">
        <f t="shared" si="16"/>
        <v>25.59254057</v>
      </c>
      <c r="X38" s="37">
        <f t="shared" si="17"/>
        <v>1.29381728</v>
      </c>
      <c r="Y38" s="37">
        <f>if(N38=1,(W38*(S38-V38))*'Säännöt ja ohjeet'!$B$54+X38,"")</f>
        <v>-48.01370526</v>
      </c>
      <c r="Z38" s="37">
        <f t="shared" si="18"/>
        <v>1</v>
      </c>
      <c r="AA38" s="37">
        <f t="shared" si="19"/>
        <v>0.03668175493</v>
      </c>
      <c r="AB38" s="37">
        <f t="shared" si="20"/>
        <v>83.19598225</v>
      </c>
      <c r="AC38" s="37">
        <f t="shared" si="21"/>
        <v>5.425633311</v>
      </c>
      <c r="AD38" s="37">
        <f>if(N38=1,(AB38*(Z38-AA38))*'Säännöt ja ohjeet'!$B$54+AC38,"")</f>
        <v>165.7140485</v>
      </c>
      <c r="AE38" s="38">
        <f t="shared" si="22"/>
        <v>-26</v>
      </c>
      <c r="AF38" s="38">
        <f t="shared" si="23"/>
        <v>21</v>
      </c>
      <c r="AG38" s="1"/>
      <c r="AH38" s="10"/>
      <c r="AI38" s="27">
        <f t="shared" ref="AI38:ED38" si="56">if($B38=AI$3,AI37+$Y38,if($C38=AI$3,AI37+$AD38,AI37))</f>
        <v>1193.044474</v>
      </c>
      <c r="AJ38" s="27">
        <f t="shared" si="56"/>
        <v>1656.567825</v>
      </c>
      <c r="AK38" s="27">
        <f t="shared" si="56"/>
        <v>2431.719213</v>
      </c>
      <c r="AL38" s="27">
        <f t="shared" si="56"/>
        <v>1869.321918</v>
      </c>
      <c r="AM38" s="27">
        <f t="shared" si="56"/>
        <v>1734.58353</v>
      </c>
      <c r="AN38" s="27">
        <f t="shared" si="56"/>
        <v>1353.792648</v>
      </c>
      <c r="AO38" s="27">
        <f t="shared" si="56"/>
        <v>2249.842673</v>
      </c>
      <c r="AP38" s="27">
        <f t="shared" si="56"/>
        <v>1701.049303</v>
      </c>
      <c r="AQ38" s="27">
        <f t="shared" si="56"/>
        <v>1164.99749</v>
      </c>
      <c r="AR38" s="27">
        <f t="shared" si="56"/>
        <v>2174.621755</v>
      </c>
      <c r="AS38" s="27">
        <f t="shared" si="56"/>
        <v>1917.754482</v>
      </c>
      <c r="AT38" s="27">
        <f t="shared" si="56"/>
        <v>2349.749977</v>
      </c>
      <c r="AU38" s="27">
        <f t="shared" si="56"/>
        <v>2225</v>
      </c>
      <c r="AV38" s="27">
        <f t="shared" si="56"/>
        <v>1815.424087</v>
      </c>
      <c r="AW38" s="27">
        <f t="shared" si="56"/>
        <v>1015.463624</v>
      </c>
      <c r="AX38" s="27">
        <f t="shared" si="56"/>
        <v>2190.396148</v>
      </c>
      <c r="AY38" s="27">
        <f t="shared" si="56"/>
        <v>1367.704948</v>
      </c>
      <c r="AZ38" s="27">
        <f t="shared" si="56"/>
        <v>2316.469488</v>
      </c>
      <c r="BA38" s="27">
        <f t="shared" si="56"/>
        <v>2108.384572</v>
      </c>
      <c r="BB38" s="27">
        <f t="shared" si="56"/>
        <v>636.9434937</v>
      </c>
      <c r="BC38" s="27">
        <f t="shared" si="56"/>
        <v>884.3362716</v>
      </c>
      <c r="BD38" s="27">
        <f t="shared" si="56"/>
        <v>1690.538553</v>
      </c>
      <c r="BE38" s="27">
        <f t="shared" si="56"/>
        <v>281.1497685</v>
      </c>
      <c r="BF38" s="27">
        <f t="shared" si="56"/>
        <v>-59.07358257</v>
      </c>
      <c r="BG38" s="27">
        <f t="shared" si="56"/>
        <v>1282.733877</v>
      </c>
      <c r="BH38" s="27">
        <f t="shared" si="56"/>
        <v>295.460724</v>
      </c>
      <c r="BI38" s="27">
        <f t="shared" si="56"/>
        <v>1732.550996</v>
      </c>
      <c r="BJ38" s="27">
        <f t="shared" si="56"/>
        <v>398.5029281</v>
      </c>
      <c r="BK38" s="27">
        <f t="shared" si="56"/>
        <v>1840.282391</v>
      </c>
      <c r="BL38" s="27">
        <f t="shared" si="56"/>
        <v>1479.464305</v>
      </c>
      <c r="BM38" s="27">
        <f t="shared" si="56"/>
        <v>811.649061</v>
      </c>
      <c r="BN38" s="27">
        <f t="shared" si="56"/>
        <v>1093.033384</v>
      </c>
      <c r="BO38" s="27">
        <f t="shared" si="56"/>
        <v>1000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1532.61451</v>
      </c>
    </row>
    <row r="39">
      <c r="A39" s="1"/>
      <c r="B39" s="29" t="s">
        <v>38</v>
      </c>
      <c r="C39" s="30" t="s">
        <v>45</v>
      </c>
      <c r="D39" s="30">
        <v>3.0</v>
      </c>
      <c r="E39" s="30" t="s">
        <v>38</v>
      </c>
      <c r="F39" s="31">
        <v>46001.0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1734.58353</v>
      </c>
      <c r="P39" s="34">
        <f t="shared" si="9"/>
        <v>1093.033384</v>
      </c>
      <c r="Q39" s="35">
        <f t="shared" si="10"/>
        <v>391.5501465</v>
      </c>
      <c r="R39" s="34">
        <f t="shared" si="11"/>
        <v>1343.033384</v>
      </c>
      <c r="S39" s="33">
        <f t="shared" si="12"/>
        <v>1</v>
      </c>
      <c r="T39" s="33">
        <f t="shared" si="13"/>
        <v>-51.49135028</v>
      </c>
      <c r="U39" s="33">
        <f t="shared" si="14"/>
        <v>-53.05405636</v>
      </c>
      <c r="V39" s="36">
        <f t="shared" si="15"/>
        <v>0.8267413155</v>
      </c>
      <c r="W39" s="37">
        <f t="shared" si="16"/>
        <v>26.90046857</v>
      </c>
      <c r="X39" s="37">
        <f t="shared" si="17"/>
        <v>1.413711539</v>
      </c>
      <c r="Y39" s="37">
        <f>if(N39=1,(W39*(S39-V39))*'Säännöt ja ohjeet'!$B$54+X39,"")</f>
        <v>10.73519113</v>
      </c>
      <c r="Z39" s="37">
        <f t="shared" si="18"/>
        <v>0</v>
      </c>
      <c r="AA39" s="37">
        <f t="shared" si="19"/>
        <v>0.1732586845</v>
      </c>
      <c r="AB39" s="37">
        <f t="shared" si="20"/>
        <v>46.60421843</v>
      </c>
      <c r="AC39" s="37">
        <f t="shared" si="21"/>
        <v>3.017416597</v>
      </c>
      <c r="AD39" s="37">
        <f>if(N39=1,(AB39*(Z39-AA39))*'Säännöt ja ohjeet'!$B$54+AC39,"")</f>
        <v>-13.13175456</v>
      </c>
      <c r="AE39" s="38">
        <f t="shared" si="22"/>
        <v>5</v>
      </c>
      <c r="AF39" s="38">
        <f t="shared" si="23"/>
        <v>-3</v>
      </c>
      <c r="AG39" s="1"/>
      <c r="AH39" s="10"/>
      <c r="AI39" s="27">
        <f t="shared" ref="AI39:ED39" si="57">if($B39=AI$3,AI38+$Y39,if($C39=AI$3,AI38+$AD39,AI38))</f>
        <v>1193.044474</v>
      </c>
      <c r="AJ39" s="27">
        <f t="shared" si="57"/>
        <v>1656.567825</v>
      </c>
      <c r="AK39" s="27">
        <f t="shared" si="57"/>
        <v>2431.719213</v>
      </c>
      <c r="AL39" s="27">
        <f t="shared" si="57"/>
        <v>1869.321918</v>
      </c>
      <c r="AM39" s="27">
        <f t="shared" si="57"/>
        <v>1745.318721</v>
      </c>
      <c r="AN39" s="27">
        <f t="shared" si="57"/>
        <v>1353.792648</v>
      </c>
      <c r="AO39" s="27">
        <f t="shared" si="57"/>
        <v>2249.842673</v>
      </c>
      <c r="AP39" s="27">
        <f t="shared" si="57"/>
        <v>1701.049303</v>
      </c>
      <c r="AQ39" s="27">
        <f t="shared" si="57"/>
        <v>1164.99749</v>
      </c>
      <c r="AR39" s="27">
        <f t="shared" si="57"/>
        <v>2174.621755</v>
      </c>
      <c r="AS39" s="27">
        <f t="shared" si="57"/>
        <v>1917.754482</v>
      </c>
      <c r="AT39" s="27">
        <f t="shared" si="57"/>
        <v>2349.749977</v>
      </c>
      <c r="AU39" s="27">
        <f t="shared" si="57"/>
        <v>2225</v>
      </c>
      <c r="AV39" s="27">
        <f t="shared" si="57"/>
        <v>1815.424087</v>
      </c>
      <c r="AW39" s="27">
        <f t="shared" si="57"/>
        <v>1015.463624</v>
      </c>
      <c r="AX39" s="27">
        <f t="shared" si="57"/>
        <v>2190.396148</v>
      </c>
      <c r="AY39" s="27">
        <f t="shared" si="57"/>
        <v>1367.704948</v>
      </c>
      <c r="AZ39" s="27">
        <f t="shared" si="57"/>
        <v>2316.469488</v>
      </c>
      <c r="BA39" s="27">
        <f t="shared" si="57"/>
        <v>2108.384572</v>
      </c>
      <c r="BB39" s="27">
        <f t="shared" si="57"/>
        <v>636.9434937</v>
      </c>
      <c r="BC39" s="27">
        <f t="shared" si="57"/>
        <v>884.3362716</v>
      </c>
      <c r="BD39" s="27">
        <f t="shared" si="57"/>
        <v>1690.538553</v>
      </c>
      <c r="BE39" s="27">
        <f t="shared" si="57"/>
        <v>281.1497685</v>
      </c>
      <c r="BF39" s="27">
        <f t="shared" si="57"/>
        <v>-59.07358257</v>
      </c>
      <c r="BG39" s="27">
        <f t="shared" si="57"/>
        <v>1282.733877</v>
      </c>
      <c r="BH39" s="27">
        <f t="shared" si="57"/>
        <v>295.460724</v>
      </c>
      <c r="BI39" s="27">
        <f t="shared" si="57"/>
        <v>1732.550996</v>
      </c>
      <c r="BJ39" s="27">
        <f t="shared" si="57"/>
        <v>398.5029281</v>
      </c>
      <c r="BK39" s="27">
        <f t="shared" si="57"/>
        <v>1840.282391</v>
      </c>
      <c r="BL39" s="27">
        <f t="shared" si="57"/>
        <v>1479.464305</v>
      </c>
      <c r="BM39" s="27">
        <f t="shared" si="57"/>
        <v>811.649061</v>
      </c>
      <c r="BN39" s="27">
        <f t="shared" si="57"/>
        <v>1079.901629</v>
      </c>
      <c r="BO39" s="27">
        <f t="shared" si="57"/>
        <v>1000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1533.027402</v>
      </c>
    </row>
    <row r="40">
      <c r="A40" s="1"/>
      <c r="B40" s="29" t="s">
        <v>41</v>
      </c>
      <c r="C40" s="30" t="s">
        <v>45</v>
      </c>
      <c r="D40" s="30">
        <v>2.0</v>
      </c>
      <c r="E40" s="30" t="s">
        <v>41</v>
      </c>
      <c r="F40" s="31">
        <v>46008.0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1869.321918</v>
      </c>
      <c r="P40" s="34">
        <f t="shared" si="9"/>
        <v>1079.901629</v>
      </c>
      <c r="Q40" s="35">
        <f t="shared" si="10"/>
        <v>639.4202893</v>
      </c>
      <c r="R40" s="34">
        <f t="shared" si="11"/>
        <v>1229.901629</v>
      </c>
      <c r="S40" s="33">
        <f t="shared" si="12"/>
        <v>1</v>
      </c>
      <c r="T40" s="33">
        <f t="shared" si="13"/>
        <v>-50.86132656</v>
      </c>
      <c r="U40" s="33">
        <f t="shared" si="14"/>
        <v>-53.44745985</v>
      </c>
      <c r="V40" s="36">
        <f t="shared" si="15"/>
        <v>0.9299637925</v>
      </c>
      <c r="W40" s="37">
        <f t="shared" si="16"/>
        <v>23.29265986</v>
      </c>
      <c r="X40" s="37">
        <f t="shared" si="17"/>
        <v>1.077611468</v>
      </c>
      <c r="Y40" s="37">
        <f>if(N40=1,(W40*(S40-V40))*'Säännöt ja ohjeet'!$B$54+X40,"")</f>
        <v>4.340270585</v>
      </c>
      <c r="Z40" s="37">
        <f t="shared" si="18"/>
        <v>0</v>
      </c>
      <c r="AA40" s="37">
        <f t="shared" si="19"/>
        <v>0.07003620747</v>
      </c>
      <c r="AB40" s="37">
        <f t="shared" si="20"/>
        <v>47.0486922</v>
      </c>
      <c r="AC40" s="37">
        <f t="shared" si="21"/>
        <v>3.050245975</v>
      </c>
      <c r="AD40" s="37">
        <f>if(N40=1,(AB40*(Z40-AA40))*'Säännöt ja ohjeet'!$B$54+AC40,"")</f>
        <v>-3.539977961</v>
      </c>
      <c r="AE40" s="38">
        <f t="shared" si="22"/>
        <v>0</v>
      </c>
      <c r="AF40" s="38">
        <f t="shared" si="23"/>
        <v>1</v>
      </c>
      <c r="AG40" s="1"/>
      <c r="AH40" s="10"/>
      <c r="AI40" s="27">
        <f t="shared" ref="AI40:ED40" si="58">if($B40=AI$3,AI39+$Y40,if($C40=AI$3,AI39+$AD40,AI39))</f>
        <v>1193.044474</v>
      </c>
      <c r="AJ40" s="27">
        <f t="shared" si="58"/>
        <v>1656.567825</v>
      </c>
      <c r="AK40" s="27">
        <f t="shared" si="58"/>
        <v>2431.719213</v>
      </c>
      <c r="AL40" s="27">
        <f t="shared" si="58"/>
        <v>1873.662189</v>
      </c>
      <c r="AM40" s="27">
        <f t="shared" si="58"/>
        <v>1745.318721</v>
      </c>
      <c r="AN40" s="27">
        <f t="shared" si="58"/>
        <v>1353.792648</v>
      </c>
      <c r="AO40" s="27">
        <f t="shared" si="58"/>
        <v>2249.842673</v>
      </c>
      <c r="AP40" s="27">
        <f t="shared" si="58"/>
        <v>1701.049303</v>
      </c>
      <c r="AQ40" s="27">
        <f t="shared" si="58"/>
        <v>1164.99749</v>
      </c>
      <c r="AR40" s="27">
        <f t="shared" si="58"/>
        <v>2174.621755</v>
      </c>
      <c r="AS40" s="27">
        <f t="shared" si="58"/>
        <v>1917.754482</v>
      </c>
      <c r="AT40" s="27">
        <f t="shared" si="58"/>
        <v>2349.749977</v>
      </c>
      <c r="AU40" s="27">
        <f t="shared" si="58"/>
        <v>2225</v>
      </c>
      <c r="AV40" s="27">
        <f t="shared" si="58"/>
        <v>1815.424087</v>
      </c>
      <c r="AW40" s="27">
        <f t="shared" si="58"/>
        <v>1015.463624</v>
      </c>
      <c r="AX40" s="27">
        <f t="shared" si="58"/>
        <v>2190.396148</v>
      </c>
      <c r="AY40" s="27">
        <f t="shared" si="58"/>
        <v>1367.704948</v>
      </c>
      <c r="AZ40" s="27">
        <f t="shared" si="58"/>
        <v>2316.469488</v>
      </c>
      <c r="BA40" s="27">
        <f t="shared" si="58"/>
        <v>2108.384572</v>
      </c>
      <c r="BB40" s="27">
        <f t="shared" si="58"/>
        <v>636.9434937</v>
      </c>
      <c r="BC40" s="27">
        <f t="shared" si="58"/>
        <v>884.3362716</v>
      </c>
      <c r="BD40" s="27">
        <f t="shared" si="58"/>
        <v>1690.538553</v>
      </c>
      <c r="BE40" s="27">
        <f t="shared" si="58"/>
        <v>281.1497685</v>
      </c>
      <c r="BF40" s="27">
        <f t="shared" si="58"/>
        <v>-59.07358257</v>
      </c>
      <c r="BG40" s="27">
        <f t="shared" si="58"/>
        <v>1282.733877</v>
      </c>
      <c r="BH40" s="27">
        <f t="shared" si="58"/>
        <v>295.460724</v>
      </c>
      <c r="BI40" s="27">
        <f t="shared" si="58"/>
        <v>1732.550996</v>
      </c>
      <c r="BJ40" s="27">
        <f t="shared" si="58"/>
        <v>398.5029281</v>
      </c>
      <c r="BK40" s="27">
        <f t="shared" si="58"/>
        <v>1840.282391</v>
      </c>
      <c r="BL40" s="27">
        <f t="shared" si="58"/>
        <v>1479.464305</v>
      </c>
      <c r="BM40" s="27">
        <f t="shared" si="58"/>
        <v>811.649061</v>
      </c>
      <c r="BN40" s="27">
        <f t="shared" si="58"/>
        <v>1076.361651</v>
      </c>
      <c r="BO40" s="27">
        <f t="shared" si="58"/>
        <v>1000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1533.194335</v>
      </c>
    </row>
    <row r="41">
      <c r="A41" s="1"/>
      <c r="B41" s="29" t="s">
        <v>41</v>
      </c>
      <c r="C41" s="30" t="s">
        <v>52</v>
      </c>
      <c r="D41" s="30">
        <v>7.0</v>
      </c>
      <c r="E41" s="30" t="s">
        <v>41</v>
      </c>
      <c r="F41" s="31">
        <v>46008.0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1873.662189</v>
      </c>
      <c r="P41" s="34">
        <f t="shared" si="9"/>
        <v>295.460724</v>
      </c>
      <c r="Q41" s="35">
        <f t="shared" si="10"/>
        <v>928.2014651</v>
      </c>
      <c r="R41" s="34">
        <f t="shared" si="11"/>
        <v>945.460724</v>
      </c>
      <c r="S41" s="33">
        <f t="shared" si="12"/>
        <v>1</v>
      </c>
      <c r="T41" s="33">
        <f t="shared" si="13"/>
        <v>-50.84005827</v>
      </c>
      <c r="U41" s="33">
        <f t="shared" si="14"/>
        <v>-54.34870246</v>
      </c>
      <c r="V41" s="36">
        <f t="shared" si="15"/>
        <v>0.9709327243</v>
      </c>
      <c r="W41" s="37">
        <f t="shared" si="16"/>
        <v>23.17970151</v>
      </c>
      <c r="X41" s="37">
        <f t="shared" si="17"/>
        <v>1.066811752</v>
      </c>
      <c r="Y41" s="37">
        <f>if(N41=1,(W41*(S41-V41))*'Säännöt ja ohjeet'!$B$54+X41,"")</f>
        <v>2.4143533</v>
      </c>
      <c r="Z41" s="37">
        <f t="shared" si="18"/>
        <v>0</v>
      </c>
      <c r="AA41" s="37">
        <f t="shared" si="19"/>
        <v>0.02906727568</v>
      </c>
      <c r="AB41" s="37">
        <f t="shared" si="20"/>
        <v>76.347817</v>
      </c>
      <c r="AC41" s="37">
        <f t="shared" si="21"/>
        <v>5.01134819</v>
      </c>
      <c r="AD41" s="37">
        <f>if(N41=1,(AB41*(Z41-AA41))*'Säännöt ja ohjeet'!$B$54+AC41,"")</f>
        <v>0.5729021016</v>
      </c>
      <c r="AE41" s="38">
        <f t="shared" si="22"/>
        <v>-6</v>
      </c>
      <c r="AF41" s="38">
        <f t="shared" si="23"/>
        <v>1</v>
      </c>
      <c r="AG41" s="1"/>
      <c r="AH41" s="10"/>
      <c r="AI41" s="27">
        <f t="shared" ref="AI41:AJ41" si="59">if($B41=AI$3,AI46+$Y41,if($C41=AI$3,AI46+$AD41,AI46))</f>
        <v>1193.044474</v>
      </c>
      <c r="AJ41" s="27">
        <f t="shared" si="59"/>
        <v>1656.567825</v>
      </c>
      <c r="AK41" s="27">
        <f t="shared" ref="AK41:AN41" si="60">if($B41=AK$3,AK40+$Y41,if($C41=AK$3,AK40+$AD41,AK40))</f>
        <v>2431.719213</v>
      </c>
      <c r="AL41" s="27">
        <f t="shared" si="60"/>
        <v>1876.076542</v>
      </c>
      <c r="AM41" s="27">
        <f t="shared" si="60"/>
        <v>1745.318721</v>
      </c>
      <c r="AN41" s="27">
        <f t="shared" si="60"/>
        <v>1353.792648</v>
      </c>
      <c r="AO41" s="27">
        <f t="shared" ref="AO41:BH41" si="61">if($B41=AO$3,AO46+$Y41,if($C41=AO$3,AO46+$AD41,AO46))</f>
        <v>2249.842673</v>
      </c>
      <c r="AP41" s="27">
        <f t="shared" si="61"/>
        <v>1701.049303</v>
      </c>
      <c r="AQ41" s="27">
        <f t="shared" si="61"/>
        <v>1164.99749</v>
      </c>
      <c r="AR41" s="27">
        <f t="shared" si="61"/>
        <v>2174.621755</v>
      </c>
      <c r="AS41" s="27">
        <f t="shared" si="61"/>
        <v>1917.754482</v>
      </c>
      <c r="AT41" s="27">
        <f t="shared" si="61"/>
        <v>2340.219904</v>
      </c>
      <c r="AU41" s="27">
        <f t="shared" si="61"/>
        <v>2253.751937</v>
      </c>
      <c r="AV41" s="27">
        <f t="shared" si="61"/>
        <v>1803.0387</v>
      </c>
      <c r="AW41" s="27">
        <f t="shared" si="61"/>
        <v>1015.463624</v>
      </c>
      <c r="AX41" s="27">
        <f t="shared" si="61"/>
        <v>2190.396148</v>
      </c>
      <c r="AY41" s="27">
        <f t="shared" si="61"/>
        <v>1367.704948</v>
      </c>
      <c r="AZ41" s="27">
        <f t="shared" si="61"/>
        <v>2316.469488</v>
      </c>
      <c r="BA41" s="27">
        <f t="shared" si="61"/>
        <v>2108.384572</v>
      </c>
      <c r="BB41" s="27">
        <f t="shared" si="61"/>
        <v>636.9434937</v>
      </c>
      <c r="BC41" s="27">
        <f t="shared" si="61"/>
        <v>884.3362716</v>
      </c>
      <c r="BD41" s="27">
        <f t="shared" si="61"/>
        <v>1690.538553</v>
      </c>
      <c r="BE41" s="27">
        <f t="shared" si="61"/>
        <v>281.1497685</v>
      </c>
      <c r="BF41" s="27">
        <f t="shared" si="61"/>
        <v>-59.07358257</v>
      </c>
      <c r="BG41" s="27">
        <f t="shared" si="61"/>
        <v>1282.733877</v>
      </c>
      <c r="BH41" s="27">
        <f t="shared" si="61"/>
        <v>296.0336261</v>
      </c>
      <c r="BI41" s="27">
        <f t="shared" ref="BI41:ED41" si="62">if($B41=BI$3,BI40+$Y41,if($C41=BI$3,BI40+$AD41,BI40))</f>
        <v>1732.550996</v>
      </c>
      <c r="BJ41" s="27">
        <f t="shared" si="62"/>
        <v>398.5029281</v>
      </c>
      <c r="BK41" s="27">
        <f t="shared" si="62"/>
        <v>1840.282391</v>
      </c>
      <c r="BL41" s="27">
        <f t="shared" si="62"/>
        <v>1479.464305</v>
      </c>
      <c r="BM41" s="27">
        <f t="shared" si="62"/>
        <v>811.649061</v>
      </c>
      <c r="BN41" s="27">
        <f t="shared" si="62"/>
        <v>1076.361651</v>
      </c>
      <c r="BO41" s="27">
        <f t="shared" si="62"/>
        <v>1000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1533.572171</v>
      </c>
    </row>
    <row r="42">
      <c r="A42" s="1"/>
      <c r="B42" s="29" t="s">
        <v>54</v>
      </c>
      <c r="C42" s="30" t="s">
        <v>45</v>
      </c>
      <c r="D42" s="30">
        <v>0.0</v>
      </c>
      <c r="E42" s="30" t="s">
        <v>45</v>
      </c>
      <c r="F42" s="31">
        <v>46008.0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1353.792648</v>
      </c>
      <c r="P42" s="34">
        <f t="shared" si="9"/>
        <v>1076.361651</v>
      </c>
      <c r="Q42" s="35">
        <f t="shared" si="10"/>
        <v>277.4309971</v>
      </c>
      <c r="R42" s="34">
        <f t="shared" si="11"/>
        <v>1076.361651</v>
      </c>
      <c r="S42" s="33">
        <f t="shared" si="12"/>
        <v>0</v>
      </c>
      <c r="T42" s="33">
        <f t="shared" si="13"/>
        <v>-53.01546467</v>
      </c>
      <c r="U42" s="33">
        <f t="shared" si="14"/>
        <v>-53.9483002</v>
      </c>
      <c r="V42" s="36">
        <f t="shared" si="15"/>
        <v>0.7176501999</v>
      </c>
      <c r="W42" s="37">
        <f t="shared" si="16"/>
        <v>38.11137177</v>
      </c>
      <c r="X42" s="37">
        <f t="shared" si="17"/>
        <v>2.365519839</v>
      </c>
      <c r="Y42" s="37">
        <f>if(N42=1,(W42*(S42-V42))*'Säännöt ja ohjeet'!$B$54+X42,"")</f>
        <v>-52.3357473</v>
      </c>
      <c r="Z42" s="37">
        <f t="shared" si="18"/>
        <v>1</v>
      </c>
      <c r="AA42" s="37">
        <f t="shared" si="19"/>
        <v>0.2823498001</v>
      </c>
      <c r="AB42" s="37">
        <f t="shared" si="20"/>
        <v>47.16878128</v>
      </c>
      <c r="AC42" s="37">
        <f t="shared" si="21"/>
        <v>3.059095918</v>
      </c>
      <c r="AD42" s="37">
        <f>if(N42=1,(AB42*(Z42-AA42))*'Säännöt ja ohjeet'!$B$54+AC42,"")</f>
        <v>70.76046655</v>
      </c>
      <c r="AE42" s="38">
        <f t="shared" si="22"/>
        <v>-14</v>
      </c>
      <c r="AF42" s="38">
        <f t="shared" si="23"/>
        <v>16</v>
      </c>
      <c r="AG42" s="1"/>
      <c r="AH42" s="10"/>
      <c r="AI42" s="27">
        <f t="shared" ref="AI42:AJ42" si="63">if($B42=AI$3,AI40+$Y42,if($C42=AI$3,AI40+$AD42,AI40))</f>
        <v>1193.044474</v>
      </c>
      <c r="AJ42" s="27">
        <f t="shared" si="63"/>
        <v>1656.567825</v>
      </c>
      <c r="AK42" s="27">
        <f t="shared" ref="AK42:AN42" si="64">if($B42=AK$3,AK41+$Y42,if($C42=AK$3,AK41+$AD42,AK41))</f>
        <v>2431.719213</v>
      </c>
      <c r="AL42" s="27">
        <f t="shared" si="64"/>
        <v>1876.076542</v>
      </c>
      <c r="AM42" s="27">
        <f t="shared" si="64"/>
        <v>1745.318721</v>
      </c>
      <c r="AN42" s="27">
        <f t="shared" si="64"/>
        <v>1301.456901</v>
      </c>
      <c r="AO42" s="27">
        <f t="shared" ref="AO42:BH42" si="65">if($B42=AO$3,AO40+$Y42,if($C42=AO$3,AO40+$AD42,AO40))</f>
        <v>2249.842673</v>
      </c>
      <c r="AP42" s="27">
        <f t="shared" si="65"/>
        <v>1701.049303</v>
      </c>
      <c r="AQ42" s="27">
        <f t="shared" si="65"/>
        <v>1164.99749</v>
      </c>
      <c r="AR42" s="27">
        <f t="shared" si="65"/>
        <v>2174.621755</v>
      </c>
      <c r="AS42" s="27">
        <f t="shared" si="65"/>
        <v>1917.754482</v>
      </c>
      <c r="AT42" s="27">
        <f t="shared" si="65"/>
        <v>2349.749977</v>
      </c>
      <c r="AU42" s="27">
        <f t="shared" si="65"/>
        <v>2225</v>
      </c>
      <c r="AV42" s="27">
        <f t="shared" si="65"/>
        <v>1815.424087</v>
      </c>
      <c r="AW42" s="27">
        <f t="shared" si="65"/>
        <v>1015.463624</v>
      </c>
      <c r="AX42" s="27">
        <f t="shared" si="65"/>
        <v>2190.396148</v>
      </c>
      <c r="AY42" s="27">
        <f t="shared" si="65"/>
        <v>1367.704948</v>
      </c>
      <c r="AZ42" s="27">
        <f t="shared" si="65"/>
        <v>2316.469488</v>
      </c>
      <c r="BA42" s="27">
        <f t="shared" si="65"/>
        <v>2108.384572</v>
      </c>
      <c r="BB42" s="27">
        <f t="shared" si="65"/>
        <v>636.9434937</v>
      </c>
      <c r="BC42" s="27">
        <f t="shared" si="65"/>
        <v>884.3362716</v>
      </c>
      <c r="BD42" s="27">
        <f t="shared" si="65"/>
        <v>1690.538553</v>
      </c>
      <c r="BE42" s="27">
        <f t="shared" si="65"/>
        <v>281.1497685</v>
      </c>
      <c r="BF42" s="27">
        <f t="shared" si="65"/>
        <v>-59.07358257</v>
      </c>
      <c r="BG42" s="27">
        <f t="shared" si="65"/>
        <v>1282.733877</v>
      </c>
      <c r="BH42" s="27">
        <f t="shared" si="65"/>
        <v>295.460724</v>
      </c>
      <c r="BI42" s="27">
        <f t="shared" ref="BI42:ED42" si="66">if($B42=BI$3,BI41+$Y42,if($C42=BI$3,BI41+$AD42,BI41))</f>
        <v>1732.550996</v>
      </c>
      <c r="BJ42" s="27">
        <f t="shared" si="66"/>
        <v>398.5029281</v>
      </c>
      <c r="BK42" s="27">
        <f t="shared" si="66"/>
        <v>1840.282391</v>
      </c>
      <c r="BL42" s="27">
        <f t="shared" si="66"/>
        <v>1479.464305</v>
      </c>
      <c r="BM42" s="27">
        <f t="shared" si="66"/>
        <v>811.649061</v>
      </c>
      <c r="BN42" s="27">
        <f t="shared" si="66"/>
        <v>1147.122118</v>
      </c>
      <c r="BO42" s="27">
        <f t="shared" si="66"/>
        <v>1000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1531.274282</v>
      </c>
    </row>
    <row r="43">
      <c r="A43" s="1"/>
      <c r="B43" s="29" t="s">
        <v>41</v>
      </c>
      <c r="C43" s="30" t="s">
        <v>54</v>
      </c>
      <c r="D43" s="30">
        <v>1.0</v>
      </c>
      <c r="E43" s="30" t="s">
        <v>41</v>
      </c>
      <c r="F43" s="31">
        <v>46008.0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1876.076542</v>
      </c>
      <c r="P43" s="34">
        <f t="shared" si="9"/>
        <v>1301.456901</v>
      </c>
      <c r="Q43" s="35">
        <f t="shared" si="10"/>
        <v>524.6196413</v>
      </c>
      <c r="R43" s="34">
        <f t="shared" si="11"/>
        <v>1351.456901</v>
      </c>
      <c r="S43" s="33">
        <f t="shared" si="12"/>
        <v>1</v>
      </c>
      <c r="T43" s="33">
        <f t="shared" si="13"/>
        <v>-50.82819937</v>
      </c>
      <c r="U43" s="33">
        <f t="shared" si="14"/>
        <v>-53.02386071</v>
      </c>
      <c r="V43" s="36">
        <f t="shared" si="15"/>
        <v>0.89985922</v>
      </c>
      <c r="W43" s="37">
        <f t="shared" si="16"/>
        <v>23.11695557</v>
      </c>
      <c r="X43" s="37">
        <f t="shared" si="17"/>
        <v>1.06080543</v>
      </c>
      <c r="Y43" s="37">
        <f>if(N43=1,(W43*(S43-V43))*'Säännöt ja ohjeet'!$B$54+X43,"")</f>
        <v>5.690705354</v>
      </c>
      <c r="Z43" s="37">
        <f t="shared" si="18"/>
        <v>0</v>
      </c>
      <c r="AA43" s="37">
        <f t="shared" si="19"/>
        <v>0.10014078</v>
      </c>
      <c r="AB43" s="37">
        <f t="shared" si="20"/>
        <v>39.76432698</v>
      </c>
      <c r="AC43" s="37">
        <f t="shared" si="21"/>
        <v>2.496358506</v>
      </c>
      <c r="AD43" s="37">
        <f>if(N43=1,(AB43*(Z43-AA43))*'Säännöt ja ohjeet'!$B$54+AC43,"")</f>
        <v>-5.467702932</v>
      </c>
      <c r="AE43" s="38">
        <f t="shared" si="22"/>
        <v>2</v>
      </c>
      <c r="AF43" s="38">
        <f t="shared" si="23"/>
        <v>0</v>
      </c>
      <c r="AG43" s="1"/>
      <c r="AH43" s="10"/>
      <c r="AI43" s="27">
        <f t="shared" ref="AI43:ED43" si="67">if($B43=AI$3,AI42+$Y43,if($C43=AI$3,AI42+$AD43,AI42))</f>
        <v>1193.044474</v>
      </c>
      <c r="AJ43" s="27">
        <f t="shared" si="67"/>
        <v>1656.567825</v>
      </c>
      <c r="AK43" s="27">
        <f t="shared" si="67"/>
        <v>2431.719213</v>
      </c>
      <c r="AL43" s="27">
        <f t="shared" si="67"/>
        <v>1881.767248</v>
      </c>
      <c r="AM43" s="27">
        <f t="shared" si="67"/>
        <v>1745.318721</v>
      </c>
      <c r="AN43" s="27">
        <f t="shared" si="67"/>
        <v>1295.989198</v>
      </c>
      <c r="AO43" s="27">
        <f t="shared" si="67"/>
        <v>2249.842673</v>
      </c>
      <c r="AP43" s="27">
        <f t="shared" si="67"/>
        <v>1701.049303</v>
      </c>
      <c r="AQ43" s="27">
        <f t="shared" si="67"/>
        <v>1164.99749</v>
      </c>
      <c r="AR43" s="27">
        <f t="shared" si="67"/>
        <v>2174.621755</v>
      </c>
      <c r="AS43" s="27">
        <f t="shared" si="67"/>
        <v>1917.754482</v>
      </c>
      <c r="AT43" s="27">
        <f t="shared" si="67"/>
        <v>2349.749977</v>
      </c>
      <c r="AU43" s="27">
        <f t="shared" si="67"/>
        <v>2225</v>
      </c>
      <c r="AV43" s="27">
        <f t="shared" si="67"/>
        <v>1815.424087</v>
      </c>
      <c r="AW43" s="27">
        <f t="shared" si="67"/>
        <v>1015.463624</v>
      </c>
      <c r="AX43" s="27">
        <f t="shared" si="67"/>
        <v>2190.396148</v>
      </c>
      <c r="AY43" s="27">
        <f t="shared" si="67"/>
        <v>1367.704948</v>
      </c>
      <c r="AZ43" s="27">
        <f t="shared" si="67"/>
        <v>2316.469488</v>
      </c>
      <c r="BA43" s="27">
        <f t="shared" si="67"/>
        <v>2108.384572</v>
      </c>
      <c r="BB43" s="27">
        <f t="shared" si="67"/>
        <v>636.9434937</v>
      </c>
      <c r="BC43" s="27">
        <f t="shared" si="67"/>
        <v>884.3362716</v>
      </c>
      <c r="BD43" s="27">
        <f t="shared" si="67"/>
        <v>1690.538553</v>
      </c>
      <c r="BE43" s="27">
        <f t="shared" si="67"/>
        <v>281.1497685</v>
      </c>
      <c r="BF43" s="27">
        <f t="shared" si="67"/>
        <v>-59.07358257</v>
      </c>
      <c r="BG43" s="27">
        <f t="shared" si="67"/>
        <v>1282.733877</v>
      </c>
      <c r="BH43" s="27">
        <f t="shared" si="67"/>
        <v>295.460724</v>
      </c>
      <c r="BI43" s="27">
        <f t="shared" si="67"/>
        <v>1732.550996</v>
      </c>
      <c r="BJ43" s="27">
        <f t="shared" si="67"/>
        <v>398.5029281</v>
      </c>
      <c r="BK43" s="27">
        <f t="shared" si="67"/>
        <v>1840.282391</v>
      </c>
      <c r="BL43" s="27">
        <f t="shared" si="67"/>
        <v>1479.464305</v>
      </c>
      <c r="BM43" s="27">
        <f t="shared" si="67"/>
        <v>811.649061</v>
      </c>
      <c r="BN43" s="27">
        <f t="shared" si="67"/>
        <v>1147.122118</v>
      </c>
      <c r="BO43" s="27">
        <f t="shared" si="67"/>
        <v>1000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1531.282859</v>
      </c>
    </row>
    <row r="44">
      <c r="A44" s="1"/>
      <c r="B44" s="29" t="s">
        <v>55</v>
      </c>
      <c r="C44" s="30" t="s">
        <v>40</v>
      </c>
      <c r="D44" s="30">
        <v>3.0</v>
      </c>
      <c r="E44" s="30" t="s">
        <v>55</v>
      </c>
      <c r="F44" s="31">
        <v>46019.0</v>
      </c>
      <c r="G44" s="32"/>
      <c r="H44" s="32" t="b">
        <f t="shared" si="3"/>
        <v>1</v>
      </c>
      <c r="I44" s="32" t="b">
        <f>if(iferror(match(B44,'Osallistujat ja seuranta'!C:C,0),0)&gt;0,TRUE,FALSE)</f>
        <v>1</v>
      </c>
      <c r="J44" s="32" t="b">
        <f>if(iferror(match(C44,'Osallistujat ja seuranta'!C:C,0),0)&gt;0,TRUE,FALSE)</f>
        <v>1</v>
      </c>
      <c r="K44" s="32" t="b">
        <f t="shared" si="4"/>
        <v>1</v>
      </c>
      <c r="L44" s="32" t="b">
        <f t="shared" si="5"/>
        <v>1</v>
      </c>
      <c r="M44" s="32" t="b">
        <f t="shared" si="6"/>
        <v>1</v>
      </c>
      <c r="N44" s="33">
        <f t="shared" si="7"/>
        <v>1</v>
      </c>
      <c r="O44" s="34">
        <f t="shared" si="8"/>
        <v>2225</v>
      </c>
      <c r="P44" s="34">
        <f t="shared" si="9"/>
        <v>1815.424087</v>
      </c>
      <c r="Q44" s="35">
        <f t="shared" si="10"/>
        <v>159.5759129</v>
      </c>
      <c r="R44" s="34">
        <f t="shared" si="11"/>
        <v>2065.424087</v>
      </c>
      <c r="S44" s="33">
        <f t="shared" si="12"/>
        <v>1</v>
      </c>
      <c r="T44" s="33">
        <f t="shared" si="13"/>
        <v>-48.86053158</v>
      </c>
      <c r="U44" s="33">
        <f t="shared" si="14"/>
        <v>-49.8293796</v>
      </c>
      <c r="V44" s="36">
        <f t="shared" si="15"/>
        <v>0.724889823</v>
      </c>
      <c r="W44" s="37">
        <f t="shared" si="16"/>
        <v>14.74366824</v>
      </c>
      <c r="X44" s="37">
        <f t="shared" si="17"/>
        <v>0.2535916415</v>
      </c>
      <c r="Y44" s="37">
        <f>if(N44=1,(W44*(S44-V44))*'Säännöt ja ohjeet'!$B$54+X44,"")</f>
        <v>8.365857997</v>
      </c>
      <c r="Z44" s="37">
        <f t="shared" si="18"/>
        <v>0</v>
      </c>
      <c r="AA44" s="37">
        <f t="shared" si="19"/>
        <v>0.275110177</v>
      </c>
      <c r="AB44" s="37">
        <f t="shared" si="20"/>
        <v>24.71245336</v>
      </c>
      <c r="AC44" s="37">
        <f t="shared" si="21"/>
        <v>1.211907425</v>
      </c>
      <c r="AD44" s="37">
        <f>if(N44=1,(AB44*(Z44-AA44))*'Säännöt ja ohjeet'!$B$54+AC44,"")</f>
        <v>-12.38538741</v>
      </c>
      <c r="AE44" s="38">
        <f t="shared" si="22"/>
        <v>9</v>
      </c>
      <c r="AF44" s="38">
        <f t="shared" si="23"/>
        <v>-7</v>
      </c>
      <c r="AG44" s="1"/>
      <c r="AH44" s="10"/>
      <c r="AI44" s="27">
        <f t="shared" ref="AI44:ED44" si="68">if($B44=AI$3,AI43+$Y44,if($C44=AI$3,AI43+$AD44,AI43))</f>
        <v>1193.044474</v>
      </c>
      <c r="AJ44" s="27">
        <f t="shared" si="68"/>
        <v>1656.567825</v>
      </c>
      <c r="AK44" s="27">
        <f t="shared" si="68"/>
        <v>2431.719213</v>
      </c>
      <c r="AL44" s="27">
        <f t="shared" si="68"/>
        <v>1881.767248</v>
      </c>
      <c r="AM44" s="27">
        <f t="shared" si="68"/>
        <v>1745.318721</v>
      </c>
      <c r="AN44" s="27">
        <f t="shared" si="68"/>
        <v>1295.989198</v>
      </c>
      <c r="AO44" s="27">
        <f t="shared" si="68"/>
        <v>2249.842673</v>
      </c>
      <c r="AP44" s="27">
        <f t="shared" si="68"/>
        <v>1701.049303</v>
      </c>
      <c r="AQ44" s="27">
        <f t="shared" si="68"/>
        <v>1164.99749</v>
      </c>
      <c r="AR44" s="27">
        <f t="shared" si="68"/>
        <v>2174.621755</v>
      </c>
      <c r="AS44" s="27">
        <f t="shared" si="68"/>
        <v>1917.754482</v>
      </c>
      <c r="AT44" s="27">
        <f t="shared" si="68"/>
        <v>2349.749977</v>
      </c>
      <c r="AU44" s="27">
        <f t="shared" si="68"/>
        <v>2233.365858</v>
      </c>
      <c r="AV44" s="27">
        <f t="shared" si="68"/>
        <v>1803.0387</v>
      </c>
      <c r="AW44" s="27">
        <f t="shared" si="68"/>
        <v>1015.463624</v>
      </c>
      <c r="AX44" s="27">
        <f t="shared" si="68"/>
        <v>2190.396148</v>
      </c>
      <c r="AY44" s="27">
        <f t="shared" si="68"/>
        <v>1367.704948</v>
      </c>
      <c r="AZ44" s="27">
        <f t="shared" si="68"/>
        <v>2316.469488</v>
      </c>
      <c r="BA44" s="27">
        <f t="shared" si="68"/>
        <v>2108.384572</v>
      </c>
      <c r="BB44" s="27">
        <f t="shared" si="68"/>
        <v>636.9434937</v>
      </c>
      <c r="BC44" s="27">
        <f t="shared" si="68"/>
        <v>884.3362716</v>
      </c>
      <c r="BD44" s="27">
        <f t="shared" si="68"/>
        <v>1690.538553</v>
      </c>
      <c r="BE44" s="27">
        <f t="shared" si="68"/>
        <v>281.1497685</v>
      </c>
      <c r="BF44" s="27">
        <f t="shared" si="68"/>
        <v>-59.07358257</v>
      </c>
      <c r="BG44" s="27">
        <f t="shared" si="68"/>
        <v>1282.733877</v>
      </c>
      <c r="BH44" s="27">
        <f t="shared" si="68"/>
        <v>295.460724</v>
      </c>
      <c r="BI44" s="27">
        <f t="shared" si="68"/>
        <v>1732.550996</v>
      </c>
      <c r="BJ44" s="27">
        <f t="shared" si="68"/>
        <v>398.5029281</v>
      </c>
      <c r="BK44" s="27">
        <f t="shared" si="68"/>
        <v>1840.282391</v>
      </c>
      <c r="BL44" s="27">
        <f t="shared" si="68"/>
        <v>1479.464305</v>
      </c>
      <c r="BM44" s="27">
        <f t="shared" si="68"/>
        <v>811.649061</v>
      </c>
      <c r="BN44" s="27">
        <f t="shared" si="68"/>
        <v>1147.122118</v>
      </c>
      <c r="BO44" s="27">
        <f t="shared" si="68"/>
        <v>1000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1531.128262</v>
      </c>
    </row>
    <row r="45">
      <c r="A45" s="1"/>
      <c r="B45" s="29" t="s">
        <v>42</v>
      </c>
      <c r="C45" s="30" t="s">
        <v>55</v>
      </c>
      <c r="D45" s="30">
        <v>0.0</v>
      </c>
      <c r="E45" s="30" t="s">
        <v>55</v>
      </c>
      <c r="F45" s="31">
        <v>46019.0</v>
      </c>
      <c r="G45" s="32"/>
      <c r="H45" s="32" t="b">
        <f t="shared" si="3"/>
        <v>1</v>
      </c>
      <c r="I45" s="32" t="b">
        <f>if(iferror(match(B45,'Osallistujat ja seuranta'!C:C,0),0)&gt;0,TRUE,FALSE)</f>
        <v>1</v>
      </c>
      <c r="J45" s="32" t="b">
        <f>if(iferror(match(C45,'Osallistujat ja seuranta'!C:C,0),0)&gt;0,TRUE,FALSE)</f>
        <v>1</v>
      </c>
      <c r="K45" s="32" t="b">
        <f t="shared" si="4"/>
        <v>1</v>
      </c>
      <c r="L45" s="32" t="b">
        <f t="shared" si="5"/>
        <v>1</v>
      </c>
      <c r="M45" s="32" t="b">
        <f t="shared" si="6"/>
        <v>1</v>
      </c>
      <c r="N45" s="33">
        <f t="shared" si="7"/>
        <v>1</v>
      </c>
      <c r="O45" s="34">
        <f t="shared" si="8"/>
        <v>2349.749977</v>
      </c>
      <c r="P45" s="34">
        <f t="shared" si="9"/>
        <v>2233.365858</v>
      </c>
      <c r="Q45" s="35">
        <f t="shared" si="10"/>
        <v>116.3841189</v>
      </c>
      <c r="R45" s="34">
        <f t="shared" si="11"/>
        <v>2233.365858</v>
      </c>
      <c r="S45" s="33">
        <f t="shared" si="12"/>
        <v>0</v>
      </c>
      <c r="T45" s="33">
        <f t="shared" si="13"/>
        <v>-47.99707593</v>
      </c>
      <c r="U45" s="33">
        <f t="shared" si="14"/>
        <v>-48.80584315</v>
      </c>
      <c r="V45" s="36">
        <f t="shared" si="15"/>
        <v>0.6918467461</v>
      </c>
      <c r="W45" s="37">
        <f t="shared" si="16"/>
        <v>12.10298874</v>
      </c>
      <c r="X45" s="37">
        <f t="shared" si="17"/>
        <v>0.08595828089</v>
      </c>
      <c r="Y45" s="37">
        <f>if(N45=1,(W45*(S45-V45))*'Säännöt ja ohjeet'!$B$54+X45,"")</f>
        <v>-16.66086847</v>
      </c>
      <c r="Z45" s="37">
        <f t="shared" si="18"/>
        <v>1</v>
      </c>
      <c r="AA45" s="37">
        <f t="shared" si="19"/>
        <v>0.3081532539</v>
      </c>
      <c r="AB45" s="37">
        <f t="shared" si="20"/>
        <v>14.56051635</v>
      </c>
      <c r="AC45" s="37">
        <f t="shared" si="21"/>
        <v>0.2387869543</v>
      </c>
      <c r="AD45" s="37">
        <f>if(N45=1,(AB45*(Z45-AA45))*'Säännöt ja ohjeet'!$B$54+AC45,"")</f>
        <v>20.38607868</v>
      </c>
      <c r="AE45" s="38">
        <f t="shared" si="22"/>
        <v>-11</v>
      </c>
      <c r="AF45" s="38">
        <f t="shared" si="23"/>
        <v>13</v>
      </c>
      <c r="AG45" s="1"/>
      <c r="AH45" s="10"/>
      <c r="AI45" s="27">
        <f t="shared" ref="AI45:ED45" si="69">if($B45=AI$3,AI44+$Y45,if($C45=AI$3,AI44+$AD45,AI44))</f>
        <v>1193.044474</v>
      </c>
      <c r="AJ45" s="27">
        <f t="shared" si="69"/>
        <v>1656.567825</v>
      </c>
      <c r="AK45" s="27">
        <f t="shared" si="69"/>
        <v>2431.719213</v>
      </c>
      <c r="AL45" s="27">
        <f t="shared" si="69"/>
        <v>1881.767248</v>
      </c>
      <c r="AM45" s="27">
        <f t="shared" si="69"/>
        <v>1745.318721</v>
      </c>
      <c r="AN45" s="27">
        <f t="shared" si="69"/>
        <v>1295.989198</v>
      </c>
      <c r="AO45" s="27">
        <f t="shared" si="69"/>
        <v>2249.842673</v>
      </c>
      <c r="AP45" s="27">
        <f t="shared" si="69"/>
        <v>1701.049303</v>
      </c>
      <c r="AQ45" s="27">
        <f t="shared" si="69"/>
        <v>1164.99749</v>
      </c>
      <c r="AR45" s="27">
        <f t="shared" si="69"/>
        <v>2174.621755</v>
      </c>
      <c r="AS45" s="27">
        <f t="shared" si="69"/>
        <v>1917.754482</v>
      </c>
      <c r="AT45" s="27">
        <f t="shared" si="69"/>
        <v>2333.089108</v>
      </c>
      <c r="AU45" s="27">
        <f t="shared" si="69"/>
        <v>2253.751937</v>
      </c>
      <c r="AV45" s="27">
        <f t="shared" si="69"/>
        <v>1803.0387</v>
      </c>
      <c r="AW45" s="27">
        <f t="shared" si="69"/>
        <v>1015.463624</v>
      </c>
      <c r="AX45" s="27">
        <f t="shared" si="69"/>
        <v>2190.396148</v>
      </c>
      <c r="AY45" s="27">
        <f t="shared" si="69"/>
        <v>1367.704948</v>
      </c>
      <c r="AZ45" s="27">
        <f t="shared" si="69"/>
        <v>2316.469488</v>
      </c>
      <c r="BA45" s="27">
        <f t="shared" si="69"/>
        <v>2108.384572</v>
      </c>
      <c r="BB45" s="27">
        <f t="shared" si="69"/>
        <v>636.9434937</v>
      </c>
      <c r="BC45" s="27">
        <f t="shared" si="69"/>
        <v>884.3362716</v>
      </c>
      <c r="BD45" s="27">
        <f t="shared" si="69"/>
        <v>1690.538553</v>
      </c>
      <c r="BE45" s="27">
        <f t="shared" si="69"/>
        <v>281.1497685</v>
      </c>
      <c r="BF45" s="27">
        <f t="shared" si="69"/>
        <v>-59.07358257</v>
      </c>
      <c r="BG45" s="27">
        <f t="shared" si="69"/>
        <v>1282.733877</v>
      </c>
      <c r="BH45" s="27">
        <f t="shared" si="69"/>
        <v>295.460724</v>
      </c>
      <c r="BI45" s="27">
        <f t="shared" si="69"/>
        <v>1732.550996</v>
      </c>
      <c r="BJ45" s="27">
        <f t="shared" si="69"/>
        <v>398.5029281</v>
      </c>
      <c r="BK45" s="27">
        <f t="shared" si="69"/>
        <v>1840.282391</v>
      </c>
      <c r="BL45" s="27">
        <f t="shared" si="69"/>
        <v>1479.464305</v>
      </c>
      <c r="BM45" s="27">
        <f t="shared" si="69"/>
        <v>811.649061</v>
      </c>
      <c r="BN45" s="27">
        <f t="shared" si="69"/>
        <v>1147.122118</v>
      </c>
      <c r="BO45" s="27">
        <f t="shared" si="69"/>
        <v>1000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1531.271539</v>
      </c>
    </row>
    <row r="46">
      <c r="A46" s="1"/>
      <c r="B46" s="29" t="s">
        <v>42</v>
      </c>
      <c r="C46" s="30" t="s">
        <v>38</v>
      </c>
      <c r="D46" s="30">
        <v>5.0</v>
      </c>
      <c r="E46" s="30" t="s">
        <v>42</v>
      </c>
      <c r="F46" s="31">
        <v>46019.0</v>
      </c>
      <c r="G46" s="32"/>
      <c r="H46" s="32" t="b">
        <f t="shared" si="3"/>
        <v>1</v>
      </c>
      <c r="I46" s="32" t="b">
        <f>if(iferror(match(B46,'Osallistujat ja seuranta'!C:C,0),0)&gt;0,TRUE,FALSE)</f>
        <v>1</v>
      </c>
      <c r="J46" s="32" t="b">
        <f>if(iferror(match(C46,'Osallistujat ja seuranta'!C:C,0),0)&gt;0,TRUE,FALSE)</f>
        <v>1</v>
      </c>
      <c r="K46" s="32" t="b">
        <f t="shared" si="4"/>
        <v>1</v>
      </c>
      <c r="L46" s="32" t="b">
        <f t="shared" si="5"/>
        <v>1</v>
      </c>
      <c r="M46" s="32" t="b">
        <f t="shared" si="6"/>
        <v>1</v>
      </c>
      <c r="N46" s="33">
        <f t="shared" si="7"/>
        <v>1</v>
      </c>
      <c r="O46" s="34">
        <f t="shared" si="8"/>
        <v>2333.089108</v>
      </c>
      <c r="P46" s="34">
        <f t="shared" si="9"/>
        <v>1745.318721</v>
      </c>
      <c r="Q46" s="35">
        <f t="shared" si="10"/>
        <v>137.770387</v>
      </c>
      <c r="R46" s="34">
        <f t="shared" si="11"/>
        <v>2195.318721</v>
      </c>
      <c r="S46" s="33">
        <f t="shared" si="12"/>
        <v>1</v>
      </c>
      <c r="T46" s="33">
        <f t="shared" si="13"/>
        <v>-48.11874439</v>
      </c>
      <c r="U46" s="33">
        <f t="shared" si="14"/>
        <v>-49.05118496</v>
      </c>
      <c r="V46" s="36">
        <f t="shared" si="15"/>
        <v>0.7175701606</v>
      </c>
      <c r="W46" s="37">
        <f t="shared" si="16"/>
        <v>12.44429594</v>
      </c>
      <c r="X46" s="37">
        <f t="shared" si="17"/>
        <v>0.1015148178</v>
      </c>
      <c r="Y46" s="37">
        <f>if(N46=1,(W46*(S46-V46))*'Säännöt ja ohjeet'!$B$54+X46,"")</f>
        <v>7.130795826</v>
      </c>
      <c r="Z46" s="37">
        <f t="shared" si="18"/>
        <v>0</v>
      </c>
      <c r="AA46" s="37">
        <f t="shared" si="19"/>
        <v>0.2824298394</v>
      </c>
      <c r="AB46" s="37">
        <f t="shared" si="20"/>
        <v>26.60591487</v>
      </c>
      <c r="AC46" s="37">
        <f t="shared" si="21"/>
        <v>1.386898015</v>
      </c>
      <c r="AD46" s="37">
        <f>if(N46=1,(AB46*(Z46-AA46))*'Säännöt ja ohjeet'!$B$54+AC46,"")</f>
        <v>-13.64171051</v>
      </c>
      <c r="AE46" s="38">
        <f t="shared" si="22"/>
        <v>10</v>
      </c>
      <c r="AF46" s="38">
        <f t="shared" si="23"/>
        <v>-8</v>
      </c>
      <c r="AG46" s="1"/>
      <c r="AH46" s="10"/>
      <c r="AI46" s="27">
        <f t="shared" ref="AI46:ED46" si="70">if($B46=AI$3,AI45+$Y46,if($C46=AI$3,AI45+$AD46,AI45))</f>
        <v>1193.044474</v>
      </c>
      <c r="AJ46" s="27">
        <f t="shared" si="70"/>
        <v>1656.567825</v>
      </c>
      <c r="AK46" s="27">
        <f t="shared" si="70"/>
        <v>2431.719213</v>
      </c>
      <c r="AL46" s="27">
        <f t="shared" si="70"/>
        <v>1881.767248</v>
      </c>
      <c r="AM46" s="27">
        <f t="shared" si="70"/>
        <v>1731.677011</v>
      </c>
      <c r="AN46" s="27">
        <f t="shared" si="70"/>
        <v>1295.989198</v>
      </c>
      <c r="AO46" s="27">
        <f t="shared" si="70"/>
        <v>2249.842673</v>
      </c>
      <c r="AP46" s="27">
        <f t="shared" si="70"/>
        <v>1701.049303</v>
      </c>
      <c r="AQ46" s="27">
        <f t="shared" si="70"/>
        <v>1164.99749</v>
      </c>
      <c r="AR46" s="27">
        <f t="shared" si="70"/>
        <v>2174.621755</v>
      </c>
      <c r="AS46" s="27">
        <f t="shared" si="70"/>
        <v>1917.754482</v>
      </c>
      <c r="AT46" s="27">
        <f t="shared" si="70"/>
        <v>2340.219904</v>
      </c>
      <c r="AU46" s="27">
        <f t="shared" si="70"/>
        <v>2253.751937</v>
      </c>
      <c r="AV46" s="27">
        <f t="shared" si="70"/>
        <v>1803.0387</v>
      </c>
      <c r="AW46" s="27">
        <f t="shared" si="70"/>
        <v>1015.463624</v>
      </c>
      <c r="AX46" s="27">
        <f t="shared" si="70"/>
        <v>2190.396148</v>
      </c>
      <c r="AY46" s="27">
        <f t="shared" si="70"/>
        <v>1367.704948</v>
      </c>
      <c r="AZ46" s="27">
        <f t="shared" si="70"/>
        <v>2316.469488</v>
      </c>
      <c r="BA46" s="27">
        <f t="shared" si="70"/>
        <v>2108.384572</v>
      </c>
      <c r="BB46" s="27">
        <f t="shared" si="70"/>
        <v>636.9434937</v>
      </c>
      <c r="BC46" s="27">
        <f t="shared" si="70"/>
        <v>884.3362716</v>
      </c>
      <c r="BD46" s="27">
        <f t="shared" si="70"/>
        <v>1690.538553</v>
      </c>
      <c r="BE46" s="27">
        <f t="shared" si="70"/>
        <v>281.1497685</v>
      </c>
      <c r="BF46" s="27">
        <f t="shared" si="70"/>
        <v>-59.07358257</v>
      </c>
      <c r="BG46" s="27">
        <f t="shared" si="70"/>
        <v>1282.733877</v>
      </c>
      <c r="BH46" s="27">
        <f t="shared" si="70"/>
        <v>295.460724</v>
      </c>
      <c r="BI46" s="27">
        <f t="shared" si="70"/>
        <v>1732.550996</v>
      </c>
      <c r="BJ46" s="27">
        <f t="shared" si="70"/>
        <v>398.5029281</v>
      </c>
      <c r="BK46" s="27">
        <f t="shared" si="70"/>
        <v>1840.282391</v>
      </c>
      <c r="BL46" s="27">
        <f t="shared" si="70"/>
        <v>1479.464305</v>
      </c>
      <c r="BM46" s="27">
        <f t="shared" si="70"/>
        <v>811.649061</v>
      </c>
      <c r="BN46" s="27">
        <f t="shared" si="70"/>
        <v>1147.122118</v>
      </c>
      <c r="BO46" s="27">
        <f t="shared" si="70"/>
        <v>1000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1531.021119</v>
      </c>
    </row>
    <row r="47">
      <c r="A47" s="1"/>
      <c r="B47" s="29" t="s">
        <v>37</v>
      </c>
      <c r="C47" s="30" t="s">
        <v>38</v>
      </c>
      <c r="D47" s="30">
        <v>6.0</v>
      </c>
      <c r="E47" s="30" t="s">
        <v>38</v>
      </c>
      <c r="F47" s="31">
        <v>46025.0</v>
      </c>
      <c r="G47" s="32"/>
      <c r="H47" s="32" t="b">
        <f t="shared" si="3"/>
        <v>1</v>
      </c>
      <c r="I47" s="32" t="b">
        <f>if(iferror(match(B47,'Osallistujat ja seuranta'!C:C,0),0)&gt;0,TRUE,FALSE)</f>
        <v>1</v>
      </c>
      <c r="J47" s="32" t="b">
        <f>if(iferror(match(C47,'Osallistujat ja seuranta'!C:C,0),0)&gt;0,TRUE,FALSE)</f>
        <v>1</v>
      </c>
      <c r="K47" s="32" t="b">
        <f t="shared" si="4"/>
        <v>1</v>
      </c>
      <c r="L47" s="32" t="b">
        <f t="shared" si="5"/>
        <v>1</v>
      </c>
      <c r="M47" s="32" t="b">
        <f t="shared" si="6"/>
        <v>1</v>
      </c>
      <c r="N47" s="33">
        <f t="shared" si="7"/>
        <v>1</v>
      </c>
      <c r="O47" s="34">
        <f t="shared" si="8"/>
        <v>2431.719213</v>
      </c>
      <c r="P47" s="34">
        <f t="shared" si="9"/>
        <v>1731.677011</v>
      </c>
      <c r="Q47" s="35">
        <f t="shared" si="10"/>
        <v>150.0422019</v>
      </c>
      <c r="R47" s="34">
        <f t="shared" si="11"/>
        <v>2281.677011</v>
      </c>
      <c r="S47" s="33">
        <f t="shared" si="12"/>
        <v>0</v>
      </c>
      <c r="T47" s="33">
        <f t="shared" si="13"/>
        <v>-47.36560605</v>
      </c>
      <c r="U47" s="33">
        <f t="shared" si="14"/>
        <v>-48.48138697</v>
      </c>
      <c r="V47" s="36">
        <f t="shared" si="15"/>
        <v>0.7532052829</v>
      </c>
      <c r="W47" s="37">
        <f t="shared" si="16"/>
        <v>10.47630933</v>
      </c>
      <c r="X47" s="37">
        <f t="shared" si="17"/>
        <v>0.03524814747</v>
      </c>
      <c r="Y47" s="37">
        <f>if(N47=1,(W47*(S47-V47))*'Säännöt ja ohjeet'!$B$54+X47,"")</f>
        <v>-15.74637491</v>
      </c>
      <c r="Z47" s="37">
        <f t="shared" si="18"/>
        <v>1</v>
      </c>
      <c r="AA47" s="37">
        <f t="shared" si="19"/>
        <v>0.2467947171</v>
      </c>
      <c r="AB47" s="37">
        <f t="shared" si="20"/>
        <v>26.98042712</v>
      </c>
      <c r="AC47" s="37">
        <f t="shared" si="21"/>
        <v>1.420971761</v>
      </c>
      <c r="AD47" s="37">
        <f>if(N47=1,(AB47*(Z47-AA47))*'Säännöt ja ohjeet'!$B$54+AC47,"")</f>
        <v>42.06457225</v>
      </c>
      <c r="AE47" s="38">
        <f t="shared" si="22"/>
        <v>-11</v>
      </c>
      <c r="AF47" s="38">
        <f t="shared" si="23"/>
        <v>13</v>
      </c>
      <c r="AG47" s="1"/>
      <c r="AH47" s="10"/>
      <c r="AI47" s="27">
        <f t="shared" ref="AI47:AJ47" si="71">if($B47=AI$3,AI41+$Y47,if($C47=AI$3,AI41+$AD47,AI41))</f>
        <v>1193.044474</v>
      </c>
      <c r="AJ47" s="27">
        <f t="shared" si="71"/>
        <v>1656.567825</v>
      </c>
      <c r="AK47" s="27">
        <f t="shared" ref="AK47:AN47" si="72">if($B47=AK$3,AK46+$Y47,if($C47=AK$3,AK46+$AD47,AK46))</f>
        <v>2415.972838</v>
      </c>
      <c r="AL47" s="27">
        <f t="shared" si="72"/>
        <v>1881.767248</v>
      </c>
      <c r="AM47" s="27">
        <f t="shared" si="72"/>
        <v>1773.741583</v>
      </c>
      <c r="AN47" s="27">
        <f t="shared" si="72"/>
        <v>1295.989198</v>
      </c>
      <c r="AO47" s="27">
        <f t="shared" ref="AO47:BH47" si="73">if($B47=AO$3,AO41+$Y47,if($C47=AO$3,AO41+$AD47,AO41))</f>
        <v>2249.842673</v>
      </c>
      <c r="AP47" s="27">
        <f t="shared" si="73"/>
        <v>1701.049303</v>
      </c>
      <c r="AQ47" s="27">
        <f t="shared" si="73"/>
        <v>1164.99749</v>
      </c>
      <c r="AR47" s="27">
        <f t="shared" si="73"/>
        <v>2174.621755</v>
      </c>
      <c r="AS47" s="27">
        <f t="shared" si="73"/>
        <v>1917.754482</v>
      </c>
      <c r="AT47" s="27">
        <f t="shared" si="73"/>
        <v>2340.219904</v>
      </c>
      <c r="AU47" s="27">
        <f t="shared" si="73"/>
        <v>2253.751937</v>
      </c>
      <c r="AV47" s="27">
        <f t="shared" si="73"/>
        <v>1803.0387</v>
      </c>
      <c r="AW47" s="27">
        <f t="shared" si="73"/>
        <v>1015.463624</v>
      </c>
      <c r="AX47" s="27">
        <f t="shared" si="73"/>
        <v>2190.396148</v>
      </c>
      <c r="AY47" s="27">
        <f t="shared" si="73"/>
        <v>1367.704948</v>
      </c>
      <c r="AZ47" s="27">
        <f t="shared" si="73"/>
        <v>2316.469488</v>
      </c>
      <c r="BA47" s="27">
        <f t="shared" si="73"/>
        <v>2108.384572</v>
      </c>
      <c r="BB47" s="27">
        <f t="shared" si="73"/>
        <v>636.9434937</v>
      </c>
      <c r="BC47" s="27">
        <f t="shared" si="73"/>
        <v>884.3362716</v>
      </c>
      <c r="BD47" s="27">
        <f t="shared" si="73"/>
        <v>1690.538553</v>
      </c>
      <c r="BE47" s="27">
        <f t="shared" si="73"/>
        <v>281.1497685</v>
      </c>
      <c r="BF47" s="27">
        <f t="shared" si="73"/>
        <v>-59.07358257</v>
      </c>
      <c r="BG47" s="27">
        <f t="shared" si="73"/>
        <v>1282.733877</v>
      </c>
      <c r="BH47" s="27">
        <f t="shared" si="73"/>
        <v>296.0336261</v>
      </c>
      <c r="BI47" s="27">
        <f t="shared" ref="BI47:ED47" si="74">if($B47=BI$3,BI46+$Y47,if($C47=BI$3,BI46+$AD47,BI46))</f>
        <v>1732.550996</v>
      </c>
      <c r="BJ47" s="27">
        <f t="shared" si="74"/>
        <v>398.5029281</v>
      </c>
      <c r="BK47" s="27">
        <f t="shared" si="74"/>
        <v>1840.282391</v>
      </c>
      <c r="BL47" s="27">
        <f t="shared" si="74"/>
        <v>1479.464305</v>
      </c>
      <c r="BM47" s="27">
        <f t="shared" si="74"/>
        <v>811.649061</v>
      </c>
      <c r="BN47" s="27">
        <f t="shared" si="74"/>
        <v>1147.122118</v>
      </c>
      <c r="BO47" s="27">
        <f t="shared" si="74"/>
        <v>1000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1532.055392</v>
      </c>
    </row>
    <row r="48">
      <c r="A48" s="1"/>
      <c r="B48" s="29" t="s">
        <v>37</v>
      </c>
      <c r="C48" s="30" t="s">
        <v>38</v>
      </c>
      <c r="D48" s="30">
        <v>5.0</v>
      </c>
      <c r="E48" s="30" t="s">
        <v>37</v>
      </c>
      <c r="F48" s="31">
        <v>46026.0</v>
      </c>
      <c r="G48" s="32"/>
      <c r="H48" s="32" t="b">
        <f t="shared" si="3"/>
        <v>1</v>
      </c>
      <c r="I48" s="32" t="b">
        <f>if(iferror(match(B48,'Osallistujat ja seuranta'!C:C,0),0)&gt;0,TRUE,FALSE)</f>
        <v>1</v>
      </c>
      <c r="J48" s="32" t="b">
        <f>if(iferror(match(C48,'Osallistujat ja seuranta'!C:C,0),0)&gt;0,TRUE,FALSE)</f>
        <v>1</v>
      </c>
      <c r="K48" s="32" t="b">
        <f t="shared" si="4"/>
        <v>1</v>
      </c>
      <c r="L48" s="32" t="b">
        <f t="shared" si="5"/>
        <v>1</v>
      </c>
      <c r="M48" s="32" t="b">
        <f t="shared" si="6"/>
        <v>1</v>
      </c>
      <c r="N48" s="33">
        <f t="shared" si="7"/>
        <v>1</v>
      </c>
      <c r="O48" s="34">
        <f t="shared" si="8"/>
        <v>2415.972838</v>
      </c>
      <c r="P48" s="34">
        <f t="shared" si="9"/>
        <v>1773.741583</v>
      </c>
      <c r="Q48" s="35">
        <f t="shared" si="10"/>
        <v>192.2312547</v>
      </c>
      <c r="R48" s="34">
        <f t="shared" si="11"/>
        <v>2223.741583</v>
      </c>
      <c r="S48" s="33">
        <f t="shared" si="12"/>
        <v>1</v>
      </c>
      <c r="T48" s="33">
        <f t="shared" si="13"/>
        <v>-47.49141452</v>
      </c>
      <c r="U48" s="33">
        <f t="shared" si="14"/>
        <v>-48.86872113</v>
      </c>
      <c r="V48" s="36">
        <f t="shared" si="15"/>
        <v>0.7985580822</v>
      </c>
      <c r="W48" s="37">
        <f t="shared" si="16"/>
        <v>10.78194176</v>
      </c>
      <c r="X48" s="37">
        <f t="shared" si="17"/>
        <v>0.04215749686</v>
      </c>
      <c r="Y48" s="37">
        <f>if(N48=1,(W48*(S48-V48))*'Säännöt ja ohjeet'!$B$54+X48,"")</f>
        <v>4.386027548</v>
      </c>
      <c r="Z48" s="37">
        <f t="shared" si="18"/>
        <v>0</v>
      </c>
      <c r="AA48" s="37">
        <f t="shared" si="19"/>
        <v>0.2014419178</v>
      </c>
      <c r="AB48" s="37">
        <f t="shared" si="20"/>
        <v>25.83193398</v>
      </c>
      <c r="AC48" s="37">
        <f t="shared" si="21"/>
        <v>1.315923911</v>
      </c>
      <c r="AD48" s="37">
        <f>if(N48=1,(AB48*(Z48-AA48))*'Säännöt ja ohjeet'!$B$54+AC48,"")</f>
        <v>-9.091344732</v>
      </c>
      <c r="AE48" s="38">
        <f t="shared" si="22"/>
        <v>9</v>
      </c>
      <c r="AF48" s="38">
        <f t="shared" si="23"/>
        <v>-7</v>
      </c>
      <c r="AG48" s="1"/>
      <c r="AH48" s="10"/>
      <c r="AI48" s="27">
        <f t="shared" ref="AI48:ED48" si="75">if($B48=AI$3,AI47+$Y48,if($C48=AI$3,AI47+$AD48,AI47))</f>
        <v>1193.044474</v>
      </c>
      <c r="AJ48" s="27">
        <f t="shared" si="75"/>
        <v>1656.567825</v>
      </c>
      <c r="AK48" s="27">
        <f t="shared" si="75"/>
        <v>2420.358865</v>
      </c>
      <c r="AL48" s="27">
        <f t="shared" si="75"/>
        <v>1881.767248</v>
      </c>
      <c r="AM48" s="27">
        <f t="shared" si="75"/>
        <v>1764.650238</v>
      </c>
      <c r="AN48" s="27">
        <f t="shared" si="75"/>
        <v>1295.989198</v>
      </c>
      <c r="AO48" s="27">
        <f t="shared" si="75"/>
        <v>2249.842673</v>
      </c>
      <c r="AP48" s="27">
        <f t="shared" si="75"/>
        <v>1701.049303</v>
      </c>
      <c r="AQ48" s="27">
        <f t="shared" si="75"/>
        <v>1164.99749</v>
      </c>
      <c r="AR48" s="27">
        <f t="shared" si="75"/>
        <v>2174.621755</v>
      </c>
      <c r="AS48" s="27">
        <f t="shared" si="75"/>
        <v>1917.754482</v>
      </c>
      <c r="AT48" s="27">
        <f t="shared" si="75"/>
        <v>2340.219904</v>
      </c>
      <c r="AU48" s="27">
        <f t="shared" si="75"/>
        <v>2253.751937</v>
      </c>
      <c r="AV48" s="27">
        <f t="shared" si="75"/>
        <v>1803.0387</v>
      </c>
      <c r="AW48" s="27">
        <f t="shared" si="75"/>
        <v>1015.463624</v>
      </c>
      <c r="AX48" s="27">
        <f t="shared" si="75"/>
        <v>2190.396148</v>
      </c>
      <c r="AY48" s="27">
        <f t="shared" si="75"/>
        <v>1367.704948</v>
      </c>
      <c r="AZ48" s="27">
        <f t="shared" si="75"/>
        <v>2316.469488</v>
      </c>
      <c r="BA48" s="27">
        <f t="shared" si="75"/>
        <v>2108.384572</v>
      </c>
      <c r="BB48" s="27">
        <f t="shared" si="75"/>
        <v>636.9434937</v>
      </c>
      <c r="BC48" s="27">
        <f t="shared" si="75"/>
        <v>884.3362716</v>
      </c>
      <c r="BD48" s="27">
        <f t="shared" si="75"/>
        <v>1690.538553</v>
      </c>
      <c r="BE48" s="27">
        <f t="shared" si="75"/>
        <v>281.1497685</v>
      </c>
      <c r="BF48" s="27">
        <f t="shared" si="75"/>
        <v>-59.07358257</v>
      </c>
      <c r="BG48" s="27">
        <f t="shared" si="75"/>
        <v>1282.733877</v>
      </c>
      <c r="BH48" s="27">
        <f t="shared" si="75"/>
        <v>296.0336261</v>
      </c>
      <c r="BI48" s="27">
        <f t="shared" si="75"/>
        <v>1732.550996</v>
      </c>
      <c r="BJ48" s="27">
        <f t="shared" si="75"/>
        <v>398.5029281</v>
      </c>
      <c r="BK48" s="27">
        <f t="shared" si="75"/>
        <v>1840.282391</v>
      </c>
      <c r="BL48" s="27">
        <f t="shared" si="75"/>
        <v>1479.464305</v>
      </c>
      <c r="BM48" s="27">
        <f t="shared" si="75"/>
        <v>811.649061</v>
      </c>
      <c r="BN48" s="27">
        <f t="shared" si="75"/>
        <v>1147.122118</v>
      </c>
      <c r="BO48" s="27">
        <f t="shared" si="75"/>
        <v>1000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1531.874418</v>
      </c>
    </row>
    <row r="49">
      <c r="A49" s="1"/>
      <c r="B49" s="29" t="s">
        <v>41</v>
      </c>
      <c r="C49" s="30" t="s">
        <v>47</v>
      </c>
      <c r="D49" s="30">
        <v>0.0</v>
      </c>
      <c r="E49" s="30" t="s">
        <v>41</v>
      </c>
      <c r="F49" s="31">
        <v>46025.0</v>
      </c>
      <c r="G49" s="32"/>
      <c r="H49" s="32" t="b">
        <f t="shared" si="3"/>
        <v>1</v>
      </c>
      <c r="I49" s="32" t="b">
        <f>if(iferror(match(B49,'Osallistujat ja seuranta'!C:C,0),0)&gt;0,TRUE,FALSE)</f>
        <v>1</v>
      </c>
      <c r="J49" s="32" t="b">
        <f>if(iferror(match(C49,'Osallistujat ja seuranta'!C:C,0),0)&gt;0,TRUE,FALSE)</f>
        <v>1</v>
      </c>
      <c r="K49" s="32" t="b">
        <f t="shared" si="4"/>
        <v>1</v>
      </c>
      <c r="L49" s="32" t="b">
        <f t="shared" si="5"/>
        <v>1</v>
      </c>
      <c r="M49" s="32" t="b">
        <f t="shared" si="6"/>
        <v>1</v>
      </c>
      <c r="N49" s="33">
        <f t="shared" si="7"/>
        <v>1</v>
      </c>
      <c r="O49" s="34">
        <f t="shared" si="8"/>
        <v>1881.767248</v>
      </c>
      <c r="P49" s="34">
        <f t="shared" si="9"/>
        <v>1701.049303</v>
      </c>
      <c r="Q49" s="35">
        <f t="shared" si="10"/>
        <v>180.7179448</v>
      </c>
      <c r="R49" s="34">
        <f t="shared" si="11"/>
        <v>1701.049303</v>
      </c>
      <c r="S49" s="33">
        <f t="shared" si="12"/>
        <v>1</v>
      </c>
      <c r="T49" s="33">
        <f t="shared" si="13"/>
        <v>-50.80016784</v>
      </c>
      <c r="U49" s="33">
        <f t="shared" si="14"/>
        <v>-51.63972015</v>
      </c>
      <c r="V49" s="36">
        <f t="shared" si="15"/>
        <v>0.6983709184</v>
      </c>
      <c r="W49" s="37">
        <f t="shared" si="16"/>
        <v>22.96931396</v>
      </c>
      <c r="X49" s="37">
        <f t="shared" si="17"/>
        <v>1.046651959</v>
      </c>
      <c r="Y49" s="37">
        <f>if(N49=1,(W49*(S49-V49))*'Säännöt ja ohjeet'!$B$54+X49,"")</f>
        <v>14.90307811</v>
      </c>
      <c r="Z49" s="37">
        <f t="shared" si="18"/>
        <v>0</v>
      </c>
      <c r="AA49" s="37">
        <f t="shared" si="19"/>
        <v>0.3016290816</v>
      </c>
      <c r="AB49" s="37">
        <f t="shared" si="20"/>
        <v>27.8283927</v>
      </c>
      <c r="AC49" s="37">
        <f t="shared" si="21"/>
        <v>1.497488789</v>
      </c>
      <c r="AD49" s="37">
        <f>if(N49=1,(AB49*(Z49-AA49))*'Säännöt ja ohjeet'!$B$54+AC49,"")</f>
        <v>-15.29021628</v>
      </c>
      <c r="AE49" s="38">
        <f t="shared" si="22"/>
        <v>8</v>
      </c>
      <c r="AF49" s="38">
        <f t="shared" si="23"/>
        <v>-6</v>
      </c>
      <c r="AG49" s="1"/>
      <c r="AH49" s="10"/>
      <c r="AI49" s="27">
        <f t="shared" ref="AI49:ED49" si="76">if($B49=AI$3,AI48+$Y49,if($C49=AI$3,AI48+$AD49,AI48))</f>
        <v>1193.044474</v>
      </c>
      <c r="AJ49" s="27">
        <f t="shared" si="76"/>
        <v>1656.567825</v>
      </c>
      <c r="AK49" s="27">
        <f t="shared" si="76"/>
        <v>2420.358865</v>
      </c>
      <c r="AL49" s="27">
        <f t="shared" si="76"/>
        <v>1896.670326</v>
      </c>
      <c r="AM49" s="27">
        <f t="shared" si="76"/>
        <v>1764.650238</v>
      </c>
      <c r="AN49" s="27">
        <f t="shared" si="76"/>
        <v>1295.989198</v>
      </c>
      <c r="AO49" s="27">
        <f t="shared" si="76"/>
        <v>2249.842673</v>
      </c>
      <c r="AP49" s="27">
        <f t="shared" si="76"/>
        <v>1685.759087</v>
      </c>
      <c r="AQ49" s="27">
        <f t="shared" si="76"/>
        <v>1164.99749</v>
      </c>
      <c r="AR49" s="27">
        <f t="shared" si="76"/>
        <v>2174.621755</v>
      </c>
      <c r="AS49" s="27">
        <f t="shared" si="76"/>
        <v>1917.754482</v>
      </c>
      <c r="AT49" s="27">
        <f t="shared" si="76"/>
        <v>2340.219904</v>
      </c>
      <c r="AU49" s="27">
        <f t="shared" si="76"/>
        <v>2253.751937</v>
      </c>
      <c r="AV49" s="27">
        <f t="shared" si="76"/>
        <v>1803.0387</v>
      </c>
      <c r="AW49" s="27">
        <f t="shared" si="76"/>
        <v>1015.463624</v>
      </c>
      <c r="AX49" s="27">
        <f t="shared" si="76"/>
        <v>2190.396148</v>
      </c>
      <c r="AY49" s="27">
        <f t="shared" si="76"/>
        <v>1367.704948</v>
      </c>
      <c r="AZ49" s="27">
        <f t="shared" si="76"/>
        <v>2316.469488</v>
      </c>
      <c r="BA49" s="27">
        <f t="shared" si="76"/>
        <v>2108.384572</v>
      </c>
      <c r="BB49" s="27">
        <f t="shared" si="76"/>
        <v>636.9434937</v>
      </c>
      <c r="BC49" s="27">
        <f t="shared" si="76"/>
        <v>884.3362716</v>
      </c>
      <c r="BD49" s="27">
        <f t="shared" si="76"/>
        <v>1690.538553</v>
      </c>
      <c r="BE49" s="27">
        <f t="shared" si="76"/>
        <v>281.1497685</v>
      </c>
      <c r="BF49" s="27">
        <f t="shared" si="76"/>
        <v>-59.07358257</v>
      </c>
      <c r="BG49" s="27">
        <f t="shared" si="76"/>
        <v>1282.733877</v>
      </c>
      <c r="BH49" s="27">
        <f t="shared" si="76"/>
        <v>296.0336261</v>
      </c>
      <c r="BI49" s="27">
        <f t="shared" si="76"/>
        <v>1732.550996</v>
      </c>
      <c r="BJ49" s="27">
        <f t="shared" si="76"/>
        <v>398.5029281</v>
      </c>
      <c r="BK49" s="27">
        <f t="shared" si="76"/>
        <v>1840.282391</v>
      </c>
      <c r="BL49" s="27">
        <f t="shared" si="76"/>
        <v>1479.464305</v>
      </c>
      <c r="BM49" s="27">
        <f t="shared" si="76"/>
        <v>811.649061</v>
      </c>
      <c r="BN49" s="27">
        <f t="shared" si="76"/>
        <v>1147.122118</v>
      </c>
      <c r="BO49" s="27">
        <f t="shared" si="76"/>
        <v>1000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1531.859529</v>
      </c>
    </row>
    <row r="50">
      <c r="A50" s="1"/>
      <c r="B50" s="29" t="s">
        <v>41</v>
      </c>
      <c r="C50" s="30" t="s">
        <v>43</v>
      </c>
      <c r="D50" s="30">
        <v>5.0</v>
      </c>
      <c r="E50" s="30" t="s">
        <v>41</v>
      </c>
      <c r="F50" s="31">
        <v>46025.0</v>
      </c>
      <c r="G50" s="32"/>
      <c r="H50" s="32" t="b">
        <f t="shared" si="3"/>
        <v>1</v>
      </c>
      <c r="I50" s="32" t="b">
        <f>if(iferror(match(B50,'Osallistujat ja seuranta'!C:C,0),0)&gt;0,TRUE,FALSE)</f>
        <v>1</v>
      </c>
      <c r="J50" s="32" t="b">
        <f>if(iferror(match(C50,'Osallistujat ja seuranta'!C:C,0),0)&gt;0,TRUE,FALSE)</f>
        <v>1</v>
      </c>
      <c r="K50" s="32" t="b">
        <f t="shared" si="4"/>
        <v>1</v>
      </c>
      <c r="L50" s="32" t="b">
        <f t="shared" si="5"/>
        <v>1</v>
      </c>
      <c r="M50" s="32" t="b">
        <f t="shared" si="6"/>
        <v>1</v>
      </c>
      <c r="N50" s="33">
        <f t="shared" si="7"/>
        <v>1</v>
      </c>
      <c r="O50" s="34">
        <f t="shared" si="8"/>
        <v>1896.670326</v>
      </c>
      <c r="P50" s="34">
        <f t="shared" si="9"/>
        <v>884.3362716</v>
      </c>
      <c r="Q50" s="35">
        <f t="shared" si="10"/>
        <v>562.3340542</v>
      </c>
      <c r="R50" s="34">
        <f t="shared" si="11"/>
        <v>1334.336272</v>
      </c>
      <c r="S50" s="33">
        <f t="shared" si="12"/>
        <v>1</v>
      </c>
      <c r="T50" s="33">
        <f t="shared" si="13"/>
        <v>-50.72622121</v>
      </c>
      <c r="U50" s="33">
        <f t="shared" si="14"/>
        <v>-53.0850967</v>
      </c>
      <c r="V50" s="36">
        <f t="shared" si="15"/>
        <v>0.9136371176</v>
      </c>
      <c r="W50" s="37">
        <f t="shared" si="16"/>
        <v>22.58434715</v>
      </c>
      <c r="X50" s="37">
        <f t="shared" si="17"/>
        <v>1.009612679</v>
      </c>
      <c r="Y50" s="37">
        <f>if(N50=1,(W50*(S50-V50))*'Säännöt ja ohjeet'!$B$54+X50,"")</f>
        <v>4.910511314</v>
      </c>
      <c r="Z50" s="37">
        <f t="shared" si="18"/>
        <v>0</v>
      </c>
      <c r="AA50" s="37">
        <f t="shared" si="19"/>
        <v>0.08636288242</v>
      </c>
      <c r="AB50" s="37">
        <f t="shared" si="20"/>
        <v>53.85305836</v>
      </c>
      <c r="AC50" s="37">
        <f t="shared" si="21"/>
        <v>3.539159325</v>
      </c>
      <c r="AD50" s="37">
        <f>if(N50=1,(AB50*(Z50-AA50))*'Säännöt ja ohjeet'!$B$54+AC50,"")</f>
        <v>-5.76265137</v>
      </c>
      <c r="AE50" s="38">
        <f t="shared" si="22"/>
        <v>1</v>
      </c>
      <c r="AF50" s="38">
        <f t="shared" si="23"/>
        <v>1</v>
      </c>
      <c r="AG50" s="1"/>
      <c r="AH50" s="10"/>
      <c r="AI50" s="27">
        <f t="shared" ref="AI50:ED50" si="77">if($B50=AI$3,AI49+$Y50,if($C50=AI$3,AI49+$AD50,AI49))</f>
        <v>1193.044474</v>
      </c>
      <c r="AJ50" s="27">
        <f t="shared" si="77"/>
        <v>1656.567825</v>
      </c>
      <c r="AK50" s="27">
        <f t="shared" si="77"/>
        <v>2420.358865</v>
      </c>
      <c r="AL50" s="27">
        <f t="shared" si="77"/>
        <v>1901.580837</v>
      </c>
      <c r="AM50" s="27">
        <f t="shared" si="77"/>
        <v>1764.650238</v>
      </c>
      <c r="AN50" s="27">
        <f t="shared" si="77"/>
        <v>1295.989198</v>
      </c>
      <c r="AO50" s="27">
        <f t="shared" si="77"/>
        <v>2249.842673</v>
      </c>
      <c r="AP50" s="27">
        <f t="shared" si="77"/>
        <v>1685.759087</v>
      </c>
      <c r="AQ50" s="27">
        <f t="shared" si="77"/>
        <v>1164.99749</v>
      </c>
      <c r="AR50" s="27">
        <f t="shared" si="77"/>
        <v>2174.621755</v>
      </c>
      <c r="AS50" s="27">
        <f t="shared" si="77"/>
        <v>1917.754482</v>
      </c>
      <c r="AT50" s="27">
        <f t="shared" si="77"/>
        <v>2340.219904</v>
      </c>
      <c r="AU50" s="27">
        <f t="shared" si="77"/>
        <v>2253.751937</v>
      </c>
      <c r="AV50" s="27">
        <f t="shared" si="77"/>
        <v>1803.0387</v>
      </c>
      <c r="AW50" s="27">
        <f t="shared" si="77"/>
        <v>1015.463624</v>
      </c>
      <c r="AX50" s="27">
        <f t="shared" si="77"/>
        <v>2190.396148</v>
      </c>
      <c r="AY50" s="27">
        <f t="shared" si="77"/>
        <v>1367.704948</v>
      </c>
      <c r="AZ50" s="27">
        <f t="shared" si="77"/>
        <v>2316.469488</v>
      </c>
      <c r="BA50" s="27">
        <f t="shared" si="77"/>
        <v>2108.384572</v>
      </c>
      <c r="BB50" s="27">
        <f t="shared" si="77"/>
        <v>636.9434937</v>
      </c>
      <c r="BC50" s="27">
        <f t="shared" si="77"/>
        <v>878.5736203</v>
      </c>
      <c r="BD50" s="27">
        <f t="shared" si="77"/>
        <v>1690.538553</v>
      </c>
      <c r="BE50" s="27">
        <f t="shared" si="77"/>
        <v>281.1497685</v>
      </c>
      <c r="BF50" s="27">
        <f t="shared" si="77"/>
        <v>-59.07358257</v>
      </c>
      <c r="BG50" s="27">
        <f t="shared" si="77"/>
        <v>1282.733877</v>
      </c>
      <c r="BH50" s="27">
        <f t="shared" si="77"/>
        <v>296.0336261</v>
      </c>
      <c r="BI50" s="27">
        <f t="shared" si="77"/>
        <v>1732.550996</v>
      </c>
      <c r="BJ50" s="27">
        <f t="shared" si="77"/>
        <v>398.5029281</v>
      </c>
      <c r="BK50" s="27">
        <f t="shared" si="77"/>
        <v>1840.282391</v>
      </c>
      <c r="BL50" s="27">
        <f t="shared" si="77"/>
        <v>1479.464305</v>
      </c>
      <c r="BM50" s="27">
        <f t="shared" si="77"/>
        <v>811.649061</v>
      </c>
      <c r="BN50" s="27">
        <f t="shared" si="77"/>
        <v>1147.122118</v>
      </c>
      <c r="BO50" s="27">
        <f t="shared" si="77"/>
        <v>1000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1531.826754</v>
      </c>
    </row>
    <row r="51">
      <c r="A51" s="1"/>
      <c r="B51" s="29" t="s">
        <v>42</v>
      </c>
      <c r="C51" s="30" t="s">
        <v>41</v>
      </c>
      <c r="D51" s="30">
        <v>6.0</v>
      </c>
      <c r="E51" s="30" t="s">
        <v>42</v>
      </c>
      <c r="F51" s="31">
        <v>46025.0</v>
      </c>
      <c r="G51" s="32"/>
      <c r="H51" s="32" t="b">
        <f t="shared" si="3"/>
        <v>1</v>
      </c>
      <c r="I51" s="32" t="b">
        <f>if(iferror(match(B51,'Osallistujat ja seuranta'!C:C,0),0)&gt;0,TRUE,FALSE)</f>
        <v>1</v>
      </c>
      <c r="J51" s="32" t="b">
        <f>if(iferror(match(C51,'Osallistujat ja seuranta'!C:C,0),0)&gt;0,TRUE,FALSE)</f>
        <v>1</v>
      </c>
      <c r="K51" s="32" t="b">
        <f t="shared" si="4"/>
        <v>1</v>
      </c>
      <c r="L51" s="32" t="b">
        <f t="shared" si="5"/>
        <v>1</v>
      </c>
      <c r="M51" s="32" t="b">
        <f t="shared" si="6"/>
        <v>1</v>
      </c>
      <c r="N51" s="33">
        <f t="shared" si="7"/>
        <v>1</v>
      </c>
      <c r="O51" s="34">
        <f t="shared" si="8"/>
        <v>2340.219904</v>
      </c>
      <c r="P51" s="34">
        <f t="shared" si="9"/>
        <v>1901.580837</v>
      </c>
      <c r="Q51" s="35">
        <f t="shared" si="10"/>
        <v>-111.3609329</v>
      </c>
      <c r="R51" s="34">
        <f t="shared" si="11"/>
        <v>2451.580837</v>
      </c>
      <c r="S51" s="33">
        <f t="shared" si="12"/>
        <v>1</v>
      </c>
      <c r="T51" s="33">
        <f t="shared" si="13"/>
        <v>-48.06692934</v>
      </c>
      <c r="U51" s="33">
        <f t="shared" si="14"/>
        <v>-47.20362367</v>
      </c>
      <c r="V51" s="36">
        <f t="shared" si="15"/>
        <v>0.2966491589</v>
      </c>
      <c r="W51" s="37">
        <f t="shared" si="16"/>
        <v>12.29778198</v>
      </c>
      <c r="X51" s="37">
        <f t="shared" si="17"/>
        <v>0.09460801737</v>
      </c>
      <c r="Y51" s="37">
        <f>if(N51=1,(W51*(S51-V51))*'Säännöt ja ohjeet'!$B$54+X51,"")</f>
        <v>17.39391862</v>
      </c>
      <c r="Z51" s="37">
        <f t="shared" si="18"/>
        <v>0</v>
      </c>
      <c r="AA51" s="37">
        <f t="shared" si="19"/>
        <v>0.7033508411</v>
      </c>
      <c r="AB51" s="37">
        <f t="shared" si="20"/>
        <v>22.45803702</v>
      </c>
      <c r="AC51" s="37">
        <f t="shared" si="21"/>
        <v>0.9974176889</v>
      </c>
      <c r="AD51" s="37">
        <f>if(N51=1,(AB51*(Z51-AA51))*'Säännöt ja ohjeet'!$B$54+AC51,"")</f>
        <v>-30.59434077</v>
      </c>
      <c r="AE51" s="38">
        <f t="shared" si="22"/>
        <v>15</v>
      </c>
      <c r="AF51" s="38">
        <f t="shared" si="23"/>
        <v>-13</v>
      </c>
      <c r="AG51" s="1"/>
      <c r="AH51" s="10"/>
      <c r="AI51" s="27">
        <f t="shared" ref="AI51:ED51" si="78">if($B51=AI$3,AI50+$Y51,if($C51=AI$3,AI50+$AD51,AI50))</f>
        <v>1193.044474</v>
      </c>
      <c r="AJ51" s="27">
        <f t="shared" si="78"/>
        <v>1656.567825</v>
      </c>
      <c r="AK51" s="27">
        <f t="shared" si="78"/>
        <v>2420.358865</v>
      </c>
      <c r="AL51" s="27">
        <f t="shared" si="78"/>
        <v>1870.986496</v>
      </c>
      <c r="AM51" s="27">
        <f t="shared" si="78"/>
        <v>1764.650238</v>
      </c>
      <c r="AN51" s="27">
        <f t="shared" si="78"/>
        <v>1295.989198</v>
      </c>
      <c r="AO51" s="27">
        <f t="shared" si="78"/>
        <v>2249.842673</v>
      </c>
      <c r="AP51" s="27">
        <f t="shared" si="78"/>
        <v>1685.759087</v>
      </c>
      <c r="AQ51" s="27">
        <f t="shared" si="78"/>
        <v>1164.99749</v>
      </c>
      <c r="AR51" s="27">
        <f t="shared" si="78"/>
        <v>2174.621755</v>
      </c>
      <c r="AS51" s="27">
        <f t="shared" si="78"/>
        <v>1917.754482</v>
      </c>
      <c r="AT51" s="27">
        <f t="shared" si="78"/>
        <v>2357.613823</v>
      </c>
      <c r="AU51" s="27">
        <f t="shared" si="78"/>
        <v>2253.751937</v>
      </c>
      <c r="AV51" s="27">
        <f t="shared" si="78"/>
        <v>1803.0387</v>
      </c>
      <c r="AW51" s="27">
        <f t="shared" si="78"/>
        <v>1015.463624</v>
      </c>
      <c r="AX51" s="27">
        <f t="shared" si="78"/>
        <v>2190.396148</v>
      </c>
      <c r="AY51" s="27">
        <f t="shared" si="78"/>
        <v>1367.704948</v>
      </c>
      <c r="AZ51" s="27">
        <f t="shared" si="78"/>
        <v>2316.469488</v>
      </c>
      <c r="BA51" s="27">
        <f t="shared" si="78"/>
        <v>2108.384572</v>
      </c>
      <c r="BB51" s="27">
        <f t="shared" si="78"/>
        <v>636.9434937</v>
      </c>
      <c r="BC51" s="27">
        <f t="shared" si="78"/>
        <v>878.5736203</v>
      </c>
      <c r="BD51" s="27">
        <f t="shared" si="78"/>
        <v>1690.538553</v>
      </c>
      <c r="BE51" s="27">
        <f t="shared" si="78"/>
        <v>281.1497685</v>
      </c>
      <c r="BF51" s="27">
        <f t="shared" si="78"/>
        <v>-59.07358257</v>
      </c>
      <c r="BG51" s="27">
        <f t="shared" si="78"/>
        <v>1282.733877</v>
      </c>
      <c r="BH51" s="27">
        <f t="shared" si="78"/>
        <v>296.0336261</v>
      </c>
      <c r="BI51" s="27">
        <f t="shared" si="78"/>
        <v>1732.550996</v>
      </c>
      <c r="BJ51" s="27">
        <f t="shared" si="78"/>
        <v>398.5029281</v>
      </c>
      <c r="BK51" s="27">
        <f t="shared" si="78"/>
        <v>1840.282391</v>
      </c>
      <c r="BL51" s="27">
        <f t="shared" si="78"/>
        <v>1479.464305</v>
      </c>
      <c r="BM51" s="27">
        <f t="shared" si="78"/>
        <v>811.649061</v>
      </c>
      <c r="BN51" s="27">
        <f t="shared" si="78"/>
        <v>1147.122118</v>
      </c>
      <c r="BO51" s="27">
        <f t="shared" si="78"/>
        <v>1000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1531.319045</v>
      </c>
    </row>
    <row r="52">
      <c r="A52" s="1"/>
      <c r="B52" s="29" t="s">
        <v>41</v>
      </c>
      <c r="C52" s="30" t="s">
        <v>52</v>
      </c>
      <c r="D52" s="30">
        <v>8.0</v>
      </c>
      <c r="E52" s="30" t="s">
        <v>41</v>
      </c>
      <c r="F52" s="31">
        <v>46029.0</v>
      </c>
      <c r="G52" s="32"/>
      <c r="H52" s="32" t="b">
        <f t="shared" si="3"/>
        <v>1</v>
      </c>
      <c r="I52" s="32" t="b">
        <f>if(iferror(match(B52,'Osallistujat ja seuranta'!C:C,0),0)&gt;0,TRUE,FALSE)</f>
        <v>1</v>
      </c>
      <c r="J52" s="32" t="b">
        <f>if(iferror(match(C52,'Osallistujat ja seuranta'!C:C,0),0)&gt;0,TRUE,FALSE)</f>
        <v>1</v>
      </c>
      <c r="K52" s="32" t="b">
        <f t="shared" si="4"/>
        <v>1</v>
      </c>
      <c r="L52" s="32" t="b">
        <f t="shared" si="5"/>
        <v>1</v>
      </c>
      <c r="M52" s="32" t="b">
        <f t="shared" si="6"/>
        <v>1</v>
      </c>
      <c r="N52" s="33">
        <f t="shared" si="7"/>
        <v>1</v>
      </c>
      <c r="O52" s="34">
        <f t="shared" si="8"/>
        <v>1870.986496</v>
      </c>
      <c r="P52" s="34">
        <f t="shared" si="9"/>
        <v>296.0336261</v>
      </c>
      <c r="Q52" s="35">
        <f t="shared" si="10"/>
        <v>824.9528703</v>
      </c>
      <c r="R52" s="34">
        <f t="shared" si="11"/>
        <v>1046.033626</v>
      </c>
      <c r="S52" s="33">
        <f t="shared" si="12"/>
        <v>1</v>
      </c>
      <c r="T52" s="33">
        <f t="shared" si="13"/>
        <v>-50.85317739</v>
      </c>
      <c r="U52" s="33">
        <f t="shared" si="14"/>
        <v>-54.04312743</v>
      </c>
      <c r="V52" s="36">
        <f t="shared" si="15"/>
        <v>0.9604543229</v>
      </c>
      <c r="W52" s="37">
        <f t="shared" si="16"/>
        <v>23.2493138</v>
      </c>
      <c r="X52" s="37">
        <f t="shared" si="17"/>
        <v>1.073469243</v>
      </c>
      <c r="Y52" s="37">
        <f>if(N52=1,(W52*(S52-V52))*'Säännöt ja ohjeet'!$B$54+X52,"")</f>
        <v>2.912288956</v>
      </c>
      <c r="Z52" s="37">
        <f t="shared" si="18"/>
        <v>0</v>
      </c>
      <c r="AA52" s="37">
        <f t="shared" si="19"/>
        <v>0.0395456771</v>
      </c>
      <c r="AB52" s="37">
        <f t="shared" si="20"/>
        <v>76.32452567</v>
      </c>
      <c r="AC52" s="37">
        <f t="shared" si="21"/>
        <v>5.009915935</v>
      </c>
      <c r="AD52" s="37">
        <f>if(N52=1,(AB52*(Z52-AA52))*'Säännöt ja ohjeet'!$B$54+AC52,"")</f>
        <v>-1.026694159</v>
      </c>
      <c r="AE52" s="38">
        <f t="shared" si="22"/>
        <v>-4</v>
      </c>
      <c r="AF52" s="38">
        <f t="shared" si="23"/>
        <v>1</v>
      </c>
      <c r="AG52" s="1"/>
      <c r="AH52" s="10"/>
      <c r="AI52" s="27">
        <f t="shared" ref="AI52:ED52" si="79">if($B52=AI$3,AI51+$Y52,if($C52=AI$3,AI51+$AD52,AI51))</f>
        <v>1193.044474</v>
      </c>
      <c r="AJ52" s="27">
        <f t="shared" si="79"/>
        <v>1656.567825</v>
      </c>
      <c r="AK52" s="27">
        <f t="shared" si="79"/>
        <v>2420.358865</v>
      </c>
      <c r="AL52" s="27">
        <f t="shared" si="79"/>
        <v>1873.898785</v>
      </c>
      <c r="AM52" s="27">
        <f t="shared" si="79"/>
        <v>1764.650238</v>
      </c>
      <c r="AN52" s="27">
        <f t="shared" si="79"/>
        <v>1295.989198</v>
      </c>
      <c r="AO52" s="27">
        <f t="shared" si="79"/>
        <v>2249.842673</v>
      </c>
      <c r="AP52" s="27">
        <f t="shared" si="79"/>
        <v>1685.759087</v>
      </c>
      <c r="AQ52" s="27">
        <f t="shared" si="79"/>
        <v>1164.99749</v>
      </c>
      <c r="AR52" s="27">
        <f t="shared" si="79"/>
        <v>2174.621755</v>
      </c>
      <c r="AS52" s="27">
        <f t="shared" si="79"/>
        <v>1917.754482</v>
      </c>
      <c r="AT52" s="27">
        <f t="shared" si="79"/>
        <v>2357.613823</v>
      </c>
      <c r="AU52" s="27">
        <f t="shared" si="79"/>
        <v>2253.751937</v>
      </c>
      <c r="AV52" s="27">
        <f t="shared" si="79"/>
        <v>1803.0387</v>
      </c>
      <c r="AW52" s="27">
        <f t="shared" si="79"/>
        <v>1015.463624</v>
      </c>
      <c r="AX52" s="27">
        <f t="shared" si="79"/>
        <v>2190.396148</v>
      </c>
      <c r="AY52" s="27">
        <f t="shared" si="79"/>
        <v>1367.704948</v>
      </c>
      <c r="AZ52" s="27">
        <f t="shared" si="79"/>
        <v>2316.469488</v>
      </c>
      <c r="BA52" s="27">
        <f t="shared" si="79"/>
        <v>2108.384572</v>
      </c>
      <c r="BB52" s="27">
        <f t="shared" si="79"/>
        <v>636.9434937</v>
      </c>
      <c r="BC52" s="27">
        <f t="shared" si="79"/>
        <v>878.5736203</v>
      </c>
      <c r="BD52" s="27">
        <f t="shared" si="79"/>
        <v>1690.538553</v>
      </c>
      <c r="BE52" s="27">
        <f t="shared" si="79"/>
        <v>281.1497685</v>
      </c>
      <c r="BF52" s="27">
        <f t="shared" si="79"/>
        <v>-59.07358257</v>
      </c>
      <c r="BG52" s="27">
        <f t="shared" si="79"/>
        <v>1282.733877</v>
      </c>
      <c r="BH52" s="27">
        <f t="shared" si="79"/>
        <v>295.0069319</v>
      </c>
      <c r="BI52" s="27">
        <f t="shared" si="79"/>
        <v>1732.550996</v>
      </c>
      <c r="BJ52" s="27">
        <f t="shared" si="79"/>
        <v>398.5029281</v>
      </c>
      <c r="BK52" s="27">
        <f t="shared" si="79"/>
        <v>1840.282391</v>
      </c>
      <c r="BL52" s="27">
        <f t="shared" si="79"/>
        <v>1479.464305</v>
      </c>
      <c r="BM52" s="27">
        <f t="shared" si="79"/>
        <v>811.649061</v>
      </c>
      <c r="BN52" s="27">
        <f t="shared" si="79"/>
        <v>1147.122118</v>
      </c>
      <c r="BO52" s="27">
        <f t="shared" si="79"/>
        <v>1000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1531.391568</v>
      </c>
    </row>
    <row r="53">
      <c r="A53" s="1"/>
      <c r="B53" s="29" t="s">
        <v>55</v>
      </c>
      <c r="C53" s="30" t="s">
        <v>50</v>
      </c>
      <c r="D53" s="30">
        <v>0.0</v>
      </c>
      <c r="E53" s="30" t="s">
        <v>55</v>
      </c>
      <c r="F53" s="31">
        <v>46025.0</v>
      </c>
      <c r="G53" s="32"/>
      <c r="H53" s="32" t="b">
        <f t="shared" si="3"/>
        <v>1</v>
      </c>
      <c r="I53" s="32" t="b">
        <f>if(iferror(match(B53,'Osallistujat ja seuranta'!C:C,0),0)&gt;0,TRUE,FALSE)</f>
        <v>1</v>
      </c>
      <c r="J53" s="32" t="b">
        <f>if(iferror(match(C53,'Osallistujat ja seuranta'!C:C,0),0)&gt;0,TRUE,FALSE)</f>
        <v>1</v>
      </c>
      <c r="K53" s="32" t="b">
        <f t="shared" si="4"/>
        <v>1</v>
      </c>
      <c r="L53" s="32" t="b">
        <f t="shared" si="5"/>
        <v>1</v>
      </c>
      <c r="M53" s="32" t="b">
        <f t="shared" si="6"/>
        <v>1</v>
      </c>
      <c r="N53" s="33">
        <f t="shared" si="7"/>
        <v>1</v>
      </c>
      <c r="O53" s="34">
        <f t="shared" si="8"/>
        <v>2253.751937</v>
      </c>
      <c r="P53" s="34">
        <f t="shared" si="9"/>
        <v>2108.384572</v>
      </c>
      <c r="Q53" s="35">
        <f t="shared" si="10"/>
        <v>145.3673646</v>
      </c>
      <c r="R53" s="34">
        <f t="shared" si="11"/>
        <v>2108.384572</v>
      </c>
      <c r="S53" s="33">
        <f t="shared" si="12"/>
        <v>1</v>
      </c>
      <c r="T53" s="33">
        <f t="shared" si="13"/>
        <v>-48.6707604</v>
      </c>
      <c r="U53" s="33">
        <f t="shared" si="14"/>
        <v>-49.58145618</v>
      </c>
      <c r="V53" s="36">
        <f t="shared" si="15"/>
        <v>0.7131425199</v>
      </c>
      <c r="W53" s="37">
        <f t="shared" si="16"/>
        <v>14.1178146</v>
      </c>
      <c r="X53" s="37">
        <f t="shared" si="17"/>
        <v>0.2046807128</v>
      </c>
      <c r="Y53" s="37">
        <f>if(N53=1,(W53*(S53-V53))*'Säännöt ja ohjeet'!$B$54+X53,"")</f>
        <v>8.304282155</v>
      </c>
      <c r="Z53" s="37">
        <f t="shared" si="18"/>
        <v>0</v>
      </c>
      <c r="AA53" s="37">
        <f t="shared" si="19"/>
        <v>0.2868574801</v>
      </c>
      <c r="AB53" s="37">
        <f t="shared" si="20"/>
        <v>17.38480384</v>
      </c>
      <c r="AC53" s="37">
        <f t="shared" si="21"/>
        <v>0.4964859413</v>
      </c>
      <c r="AD53" s="37">
        <f>if(N53=1,(AB53*(Z53-AA53))*'Säännöt ja ohjeet'!$B$54+AC53,"")</f>
        <v>-9.477436105</v>
      </c>
      <c r="AE53" s="38">
        <f t="shared" si="22"/>
        <v>9</v>
      </c>
      <c r="AF53" s="38">
        <f t="shared" si="23"/>
        <v>-7</v>
      </c>
      <c r="AG53" s="1"/>
      <c r="AH53" s="10"/>
      <c r="AI53" s="27">
        <f t="shared" ref="AI53:ED53" si="80">if($B53=AI$3,AI52+$Y53,if($C53=AI$3,AI52+$AD53,AI52))</f>
        <v>1193.044474</v>
      </c>
      <c r="AJ53" s="27">
        <f t="shared" si="80"/>
        <v>1656.567825</v>
      </c>
      <c r="AK53" s="27">
        <f t="shared" si="80"/>
        <v>2420.358865</v>
      </c>
      <c r="AL53" s="27">
        <f t="shared" si="80"/>
        <v>1873.898785</v>
      </c>
      <c r="AM53" s="27">
        <f t="shared" si="80"/>
        <v>1764.650238</v>
      </c>
      <c r="AN53" s="27">
        <f t="shared" si="80"/>
        <v>1295.989198</v>
      </c>
      <c r="AO53" s="27">
        <f t="shared" si="80"/>
        <v>2249.842673</v>
      </c>
      <c r="AP53" s="27">
        <f t="shared" si="80"/>
        <v>1685.759087</v>
      </c>
      <c r="AQ53" s="27">
        <f t="shared" si="80"/>
        <v>1164.99749</v>
      </c>
      <c r="AR53" s="27">
        <f t="shared" si="80"/>
        <v>2174.621755</v>
      </c>
      <c r="AS53" s="27">
        <f t="shared" si="80"/>
        <v>1917.754482</v>
      </c>
      <c r="AT53" s="27">
        <f t="shared" si="80"/>
        <v>2357.613823</v>
      </c>
      <c r="AU53" s="27">
        <f t="shared" si="80"/>
        <v>2262.056219</v>
      </c>
      <c r="AV53" s="27">
        <f t="shared" si="80"/>
        <v>1803.0387</v>
      </c>
      <c r="AW53" s="27">
        <f t="shared" si="80"/>
        <v>1015.463624</v>
      </c>
      <c r="AX53" s="27">
        <f t="shared" si="80"/>
        <v>2190.396148</v>
      </c>
      <c r="AY53" s="27">
        <f t="shared" si="80"/>
        <v>1367.704948</v>
      </c>
      <c r="AZ53" s="27">
        <f t="shared" si="80"/>
        <v>2316.469488</v>
      </c>
      <c r="BA53" s="27">
        <f t="shared" si="80"/>
        <v>2098.907136</v>
      </c>
      <c r="BB53" s="27">
        <f t="shared" si="80"/>
        <v>636.9434937</v>
      </c>
      <c r="BC53" s="27">
        <f t="shared" si="80"/>
        <v>878.5736203</v>
      </c>
      <c r="BD53" s="27">
        <f t="shared" si="80"/>
        <v>1690.538553</v>
      </c>
      <c r="BE53" s="27">
        <f t="shared" si="80"/>
        <v>281.1497685</v>
      </c>
      <c r="BF53" s="27">
        <f t="shared" si="80"/>
        <v>-59.07358257</v>
      </c>
      <c r="BG53" s="27">
        <f t="shared" si="80"/>
        <v>1282.733877</v>
      </c>
      <c r="BH53" s="27">
        <f t="shared" si="80"/>
        <v>295.0069319</v>
      </c>
      <c r="BI53" s="27">
        <f t="shared" si="80"/>
        <v>1732.550996</v>
      </c>
      <c r="BJ53" s="27">
        <f t="shared" si="80"/>
        <v>398.5029281</v>
      </c>
      <c r="BK53" s="27">
        <f t="shared" si="80"/>
        <v>1840.282391</v>
      </c>
      <c r="BL53" s="27">
        <f t="shared" si="80"/>
        <v>1479.464305</v>
      </c>
      <c r="BM53" s="27">
        <f t="shared" si="80"/>
        <v>811.649061</v>
      </c>
      <c r="BN53" s="27">
        <f t="shared" si="80"/>
        <v>1147.122118</v>
      </c>
      <c r="BO53" s="27">
        <f t="shared" si="80"/>
        <v>1000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1531.346447</v>
      </c>
    </row>
    <row r="54">
      <c r="A54" s="1"/>
      <c r="B54" s="29" t="s">
        <v>41</v>
      </c>
      <c r="C54" s="30" t="s">
        <v>47</v>
      </c>
      <c r="D54" s="30">
        <v>0.0</v>
      </c>
      <c r="E54" s="30" t="s">
        <v>41</v>
      </c>
      <c r="F54" s="31">
        <v>46033.0</v>
      </c>
      <c r="G54" s="32"/>
      <c r="H54" s="32" t="b">
        <f t="shared" si="3"/>
        <v>1</v>
      </c>
      <c r="I54" s="32" t="b">
        <f>if(iferror(match(B54,'Osallistujat ja seuranta'!C:C,0),0)&gt;0,TRUE,FALSE)</f>
        <v>1</v>
      </c>
      <c r="J54" s="32" t="b">
        <f>if(iferror(match(C54,'Osallistujat ja seuranta'!C:C,0),0)&gt;0,TRUE,FALSE)</f>
        <v>1</v>
      </c>
      <c r="K54" s="32" t="b">
        <f t="shared" si="4"/>
        <v>1</v>
      </c>
      <c r="L54" s="32" t="b">
        <f t="shared" si="5"/>
        <v>1</v>
      </c>
      <c r="M54" s="32" t="b">
        <f t="shared" si="6"/>
        <v>1</v>
      </c>
      <c r="N54" s="33">
        <f t="shared" si="7"/>
        <v>1</v>
      </c>
      <c r="O54" s="34">
        <f t="shared" si="8"/>
        <v>1873.898785</v>
      </c>
      <c r="P54" s="34">
        <f t="shared" si="9"/>
        <v>1685.759087</v>
      </c>
      <c r="Q54" s="35">
        <f t="shared" si="10"/>
        <v>188.1396987</v>
      </c>
      <c r="R54" s="34">
        <f t="shared" si="11"/>
        <v>1685.759087</v>
      </c>
      <c r="S54" s="33">
        <f t="shared" si="12"/>
        <v>1</v>
      </c>
      <c r="T54" s="33">
        <f t="shared" si="13"/>
        <v>-50.83889704</v>
      </c>
      <c r="U54" s="33">
        <f t="shared" si="14"/>
        <v>-51.70634072</v>
      </c>
      <c r="V54" s="36">
        <f t="shared" si="15"/>
        <v>0.7042135031</v>
      </c>
      <c r="W54" s="37">
        <f t="shared" si="16"/>
        <v>23.17354986</v>
      </c>
      <c r="X54" s="37">
        <f t="shared" si="17"/>
        <v>1.066223119</v>
      </c>
      <c r="Y54" s="37">
        <f>if(N54=1,(W54*(S54-V54))*'Säännöt ja ohjeet'!$B$54+X54,"")</f>
        <v>14.77506938</v>
      </c>
      <c r="Z54" s="37">
        <f t="shared" si="18"/>
        <v>0</v>
      </c>
      <c r="AA54" s="37">
        <f t="shared" si="19"/>
        <v>0.2957864969</v>
      </c>
      <c r="AB54" s="37">
        <f t="shared" si="20"/>
        <v>28.255394</v>
      </c>
      <c r="AC54" s="37">
        <f t="shared" si="21"/>
        <v>1.535694841</v>
      </c>
      <c r="AD54" s="37">
        <f>if(N54=1,(AB54*(Z54-AA54))*'Säännöt ja ohjeet'!$B$54+AC54,"")</f>
        <v>-15.17943318</v>
      </c>
      <c r="AE54" s="38">
        <f t="shared" si="22"/>
        <v>8</v>
      </c>
      <c r="AF54" s="38">
        <f t="shared" si="23"/>
        <v>-6</v>
      </c>
      <c r="AG54" s="1"/>
      <c r="AH54" s="10"/>
      <c r="AI54" s="27">
        <f t="shared" ref="AI54:ED54" si="81">if($B54=AI$3,AI53+$Y54,if($C54=AI$3,AI53+$AD54,AI53))</f>
        <v>1193.044474</v>
      </c>
      <c r="AJ54" s="27">
        <f t="shared" si="81"/>
        <v>1656.567825</v>
      </c>
      <c r="AK54" s="27">
        <f t="shared" si="81"/>
        <v>2420.358865</v>
      </c>
      <c r="AL54" s="27">
        <f t="shared" si="81"/>
        <v>1888.673855</v>
      </c>
      <c r="AM54" s="27">
        <f t="shared" si="81"/>
        <v>1764.650238</v>
      </c>
      <c r="AN54" s="27">
        <f t="shared" si="81"/>
        <v>1295.989198</v>
      </c>
      <c r="AO54" s="27">
        <f t="shared" si="81"/>
        <v>2249.842673</v>
      </c>
      <c r="AP54" s="27">
        <f t="shared" si="81"/>
        <v>1670.579653</v>
      </c>
      <c r="AQ54" s="27">
        <f t="shared" si="81"/>
        <v>1164.99749</v>
      </c>
      <c r="AR54" s="27">
        <f t="shared" si="81"/>
        <v>2174.621755</v>
      </c>
      <c r="AS54" s="27">
        <f t="shared" si="81"/>
        <v>1917.754482</v>
      </c>
      <c r="AT54" s="27">
        <f t="shared" si="81"/>
        <v>2357.613823</v>
      </c>
      <c r="AU54" s="27">
        <f t="shared" si="81"/>
        <v>2262.056219</v>
      </c>
      <c r="AV54" s="27">
        <f t="shared" si="81"/>
        <v>1803.0387</v>
      </c>
      <c r="AW54" s="27">
        <f t="shared" si="81"/>
        <v>1015.463624</v>
      </c>
      <c r="AX54" s="27">
        <f t="shared" si="81"/>
        <v>2190.396148</v>
      </c>
      <c r="AY54" s="27">
        <f t="shared" si="81"/>
        <v>1367.704948</v>
      </c>
      <c r="AZ54" s="27">
        <f t="shared" si="81"/>
        <v>2316.469488</v>
      </c>
      <c r="BA54" s="27">
        <f t="shared" si="81"/>
        <v>2098.907136</v>
      </c>
      <c r="BB54" s="27">
        <f t="shared" si="81"/>
        <v>636.9434937</v>
      </c>
      <c r="BC54" s="27">
        <f t="shared" si="81"/>
        <v>878.5736203</v>
      </c>
      <c r="BD54" s="27">
        <f t="shared" si="81"/>
        <v>1690.538553</v>
      </c>
      <c r="BE54" s="27">
        <f t="shared" si="81"/>
        <v>281.1497685</v>
      </c>
      <c r="BF54" s="27">
        <f t="shared" si="81"/>
        <v>-59.07358257</v>
      </c>
      <c r="BG54" s="27">
        <f t="shared" si="81"/>
        <v>1282.733877</v>
      </c>
      <c r="BH54" s="27">
        <f t="shared" si="81"/>
        <v>295.0069319</v>
      </c>
      <c r="BI54" s="27">
        <f t="shared" si="81"/>
        <v>1732.550996</v>
      </c>
      <c r="BJ54" s="27">
        <f t="shared" si="81"/>
        <v>398.5029281</v>
      </c>
      <c r="BK54" s="27">
        <f t="shared" si="81"/>
        <v>1840.282391</v>
      </c>
      <c r="BL54" s="27">
        <f t="shared" si="81"/>
        <v>1479.464305</v>
      </c>
      <c r="BM54" s="27">
        <f t="shared" si="81"/>
        <v>811.649061</v>
      </c>
      <c r="BN54" s="27">
        <f t="shared" si="81"/>
        <v>1147.122118</v>
      </c>
      <c r="BO54" s="27">
        <f t="shared" si="81"/>
        <v>1000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1531.330894</v>
      </c>
    </row>
    <row r="55">
      <c r="A55" s="1"/>
      <c r="B55" s="29" t="s">
        <v>37</v>
      </c>
      <c r="C55" s="30" t="s">
        <v>38</v>
      </c>
      <c r="D55" s="30">
        <v>5.0</v>
      </c>
      <c r="E55" s="30" t="s">
        <v>37</v>
      </c>
      <c r="F55" s="31">
        <v>46047.0</v>
      </c>
      <c r="G55" s="32"/>
      <c r="H55" s="32" t="b">
        <f t="shared" si="3"/>
        <v>1</v>
      </c>
      <c r="I55" s="32" t="b">
        <f>if(iferror(match(B55,'Osallistujat ja seuranta'!C:C,0),0)&gt;0,TRUE,FALSE)</f>
        <v>1</v>
      </c>
      <c r="J55" s="32" t="b">
        <f>if(iferror(match(C55,'Osallistujat ja seuranta'!C:C,0),0)&gt;0,TRUE,FALSE)</f>
        <v>1</v>
      </c>
      <c r="K55" s="32" t="b">
        <f t="shared" si="4"/>
        <v>1</v>
      </c>
      <c r="L55" s="32" t="b">
        <f t="shared" si="5"/>
        <v>1</v>
      </c>
      <c r="M55" s="32" t="b">
        <f t="shared" si="6"/>
        <v>1</v>
      </c>
      <c r="N55" s="33">
        <f t="shared" si="7"/>
        <v>1</v>
      </c>
      <c r="O55" s="34">
        <f t="shared" si="8"/>
        <v>2420.358865</v>
      </c>
      <c r="P55" s="34">
        <f t="shared" si="9"/>
        <v>1764.650238</v>
      </c>
      <c r="Q55" s="35">
        <f t="shared" si="10"/>
        <v>205.708627</v>
      </c>
      <c r="R55" s="34">
        <f t="shared" si="11"/>
        <v>2214.650238</v>
      </c>
      <c r="S55" s="33">
        <f t="shared" si="12"/>
        <v>1</v>
      </c>
      <c r="T55" s="33">
        <f t="shared" si="13"/>
        <v>-47.45659816</v>
      </c>
      <c r="U55" s="33">
        <f t="shared" si="14"/>
        <v>-48.92760302</v>
      </c>
      <c r="V55" s="36">
        <f t="shared" si="15"/>
        <v>0.8132100726</v>
      </c>
      <c r="W55" s="37">
        <f t="shared" si="16"/>
        <v>10.6964793</v>
      </c>
      <c r="X55" s="37">
        <f t="shared" si="17"/>
        <v>0.04011928994</v>
      </c>
      <c r="Y55" s="37">
        <f>if(N55=1,(W55*(S55-V55))*'Säännöt ja ohjeet'!$B$54+X55,"")</f>
        <v>4.036108474</v>
      </c>
      <c r="Z55" s="37">
        <f t="shared" si="18"/>
        <v>0</v>
      </c>
      <c r="AA55" s="37">
        <f t="shared" si="19"/>
        <v>0.1867899274</v>
      </c>
      <c r="AB55" s="37">
        <f t="shared" si="20"/>
        <v>26.07856729</v>
      </c>
      <c r="AC55" s="37">
        <f t="shared" si="21"/>
        <v>1.338622442</v>
      </c>
      <c r="AD55" s="37">
        <f>if(N55=1,(AB55*(Z55-AA55))*'Säännöt ja ohjeet'!$B$54+AC55,"")</f>
        <v>-8.403804942</v>
      </c>
      <c r="AE55" s="38">
        <f t="shared" si="22"/>
        <v>8</v>
      </c>
      <c r="AF55" s="38">
        <f t="shared" si="23"/>
        <v>-6</v>
      </c>
      <c r="AG55" s="1"/>
      <c r="AH55" s="10"/>
      <c r="AI55" s="27">
        <f t="shared" ref="AI55:ED55" si="82">if($B55=AI$3,AI54+$Y55,if($C55=AI$3,AI54+$AD55,AI54))</f>
        <v>1193.044474</v>
      </c>
      <c r="AJ55" s="27">
        <f t="shared" si="82"/>
        <v>1656.567825</v>
      </c>
      <c r="AK55" s="27">
        <f t="shared" si="82"/>
        <v>2424.394974</v>
      </c>
      <c r="AL55" s="27">
        <f t="shared" si="82"/>
        <v>1888.673855</v>
      </c>
      <c r="AM55" s="27">
        <f t="shared" si="82"/>
        <v>1756.246433</v>
      </c>
      <c r="AN55" s="27">
        <f t="shared" si="82"/>
        <v>1295.989198</v>
      </c>
      <c r="AO55" s="27">
        <f t="shared" si="82"/>
        <v>2249.842673</v>
      </c>
      <c r="AP55" s="27">
        <f t="shared" si="82"/>
        <v>1670.579653</v>
      </c>
      <c r="AQ55" s="27">
        <f t="shared" si="82"/>
        <v>1164.99749</v>
      </c>
      <c r="AR55" s="27">
        <f t="shared" si="82"/>
        <v>2174.621755</v>
      </c>
      <c r="AS55" s="27">
        <f t="shared" si="82"/>
        <v>1917.754482</v>
      </c>
      <c r="AT55" s="27">
        <f t="shared" si="82"/>
        <v>2357.613823</v>
      </c>
      <c r="AU55" s="27">
        <f t="shared" si="82"/>
        <v>2262.056219</v>
      </c>
      <c r="AV55" s="27">
        <f t="shared" si="82"/>
        <v>1803.0387</v>
      </c>
      <c r="AW55" s="27">
        <f t="shared" si="82"/>
        <v>1015.463624</v>
      </c>
      <c r="AX55" s="27">
        <f t="shared" si="82"/>
        <v>2190.396148</v>
      </c>
      <c r="AY55" s="27">
        <f t="shared" si="82"/>
        <v>1367.704948</v>
      </c>
      <c r="AZ55" s="27">
        <f t="shared" si="82"/>
        <v>2316.469488</v>
      </c>
      <c r="BA55" s="27">
        <f t="shared" si="82"/>
        <v>2098.907136</v>
      </c>
      <c r="BB55" s="27">
        <f t="shared" si="82"/>
        <v>636.9434937</v>
      </c>
      <c r="BC55" s="27">
        <f t="shared" si="82"/>
        <v>878.5736203</v>
      </c>
      <c r="BD55" s="27">
        <f t="shared" si="82"/>
        <v>1690.538553</v>
      </c>
      <c r="BE55" s="27">
        <f t="shared" si="82"/>
        <v>281.1497685</v>
      </c>
      <c r="BF55" s="27">
        <f t="shared" si="82"/>
        <v>-59.07358257</v>
      </c>
      <c r="BG55" s="27">
        <f t="shared" si="82"/>
        <v>1282.733877</v>
      </c>
      <c r="BH55" s="27">
        <f t="shared" si="82"/>
        <v>295.0069319</v>
      </c>
      <c r="BI55" s="27">
        <f t="shared" si="82"/>
        <v>1732.550996</v>
      </c>
      <c r="BJ55" s="27">
        <f t="shared" si="82"/>
        <v>398.5029281</v>
      </c>
      <c r="BK55" s="27">
        <f t="shared" si="82"/>
        <v>1840.282391</v>
      </c>
      <c r="BL55" s="27">
        <f t="shared" si="82"/>
        <v>1479.464305</v>
      </c>
      <c r="BM55" s="27">
        <f t="shared" si="82"/>
        <v>811.649061</v>
      </c>
      <c r="BN55" s="27">
        <f t="shared" si="82"/>
        <v>1147.122118</v>
      </c>
      <c r="BO55" s="27">
        <f t="shared" si="82"/>
        <v>1000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1531.162906</v>
      </c>
    </row>
    <row r="56">
      <c r="A56" s="1"/>
      <c r="B56" s="29" t="s">
        <v>41</v>
      </c>
      <c r="C56" s="30" t="s">
        <v>38</v>
      </c>
      <c r="D56" s="30">
        <v>0.0</v>
      </c>
      <c r="E56" s="30" t="s">
        <v>38</v>
      </c>
      <c r="F56" s="31">
        <v>46050.0</v>
      </c>
      <c r="G56" s="32"/>
      <c r="H56" s="32" t="b">
        <f t="shared" si="3"/>
        <v>1</v>
      </c>
      <c r="I56" s="32" t="b">
        <f>if(iferror(match(B56,'Osallistujat ja seuranta'!C:C,0),0)&gt;0,TRUE,FALSE)</f>
        <v>1</v>
      </c>
      <c r="J56" s="32" t="b">
        <f>if(iferror(match(C56,'Osallistujat ja seuranta'!C:C,0),0)&gt;0,TRUE,FALSE)</f>
        <v>1</v>
      </c>
      <c r="K56" s="32" t="b">
        <f t="shared" si="4"/>
        <v>1</v>
      </c>
      <c r="L56" s="32" t="b">
        <f t="shared" si="5"/>
        <v>1</v>
      </c>
      <c r="M56" s="32" t="b">
        <f t="shared" si="6"/>
        <v>1</v>
      </c>
      <c r="N56" s="33">
        <f t="shared" si="7"/>
        <v>1</v>
      </c>
      <c r="O56" s="34">
        <f t="shared" si="8"/>
        <v>1888.673855</v>
      </c>
      <c r="P56" s="34">
        <f t="shared" si="9"/>
        <v>1756.246433</v>
      </c>
      <c r="Q56" s="35">
        <f t="shared" si="10"/>
        <v>132.4274213</v>
      </c>
      <c r="R56" s="34">
        <f t="shared" si="11"/>
        <v>1756.246433</v>
      </c>
      <c r="S56" s="33">
        <f t="shared" si="12"/>
        <v>0</v>
      </c>
      <c r="T56" s="33">
        <f t="shared" si="13"/>
        <v>-50.76599549</v>
      </c>
      <c r="U56" s="33">
        <f t="shared" si="14"/>
        <v>-51.39380477</v>
      </c>
      <c r="V56" s="36">
        <f t="shared" si="15"/>
        <v>0.6519925585</v>
      </c>
      <c r="W56" s="37">
        <f t="shared" si="16"/>
        <v>22.79060354</v>
      </c>
      <c r="X56" s="37">
        <f t="shared" si="17"/>
        <v>1.029481648</v>
      </c>
      <c r="Y56" s="37">
        <f>if(N56=1,(W56*(S56-V56))*'Säännöt ja ohjeet'!$B$54+X56,"")</f>
        <v>-28.68912617</v>
      </c>
      <c r="Z56" s="37">
        <f t="shared" si="18"/>
        <v>1</v>
      </c>
      <c r="AA56" s="37">
        <f t="shared" si="19"/>
        <v>0.3480074415</v>
      </c>
      <c r="AB56" s="37">
        <f t="shared" si="20"/>
        <v>26.30732955</v>
      </c>
      <c r="AC56" s="37">
        <f t="shared" si="21"/>
        <v>1.359607234</v>
      </c>
      <c r="AD56" s="37">
        <f>if(N56=1,(AB56*(Z56-AA56))*'Säännöt ja ohjeet'!$B$54+AC56,"")</f>
        <v>35.66397344</v>
      </c>
      <c r="AE56" s="38">
        <f t="shared" si="22"/>
        <v>-11</v>
      </c>
      <c r="AF56" s="38">
        <f t="shared" si="23"/>
        <v>13</v>
      </c>
      <c r="AG56" s="1"/>
      <c r="AH56" s="10"/>
      <c r="AI56" s="27">
        <f t="shared" ref="AI56:ED56" si="83">if($B56=AI$3,AI55+$Y56,if($C56=AI$3,AI55+$AD56,AI55))</f>
        <v>1193.044474</v>
      </c>
      <c r="AJ56" s="27">
        <f t="shared" si="83"/>
        <v>1656.567825</v>
      </c>
      <c r="AK56" s="27">
        <f t="shared" si="83"/>
        <v>2424.394974</v>
      </c>
      <c r="AL56" s="27">
        <f t="shared" si="83"/>
        <v>1859.984729</v>
      </c>
      <c r="AM56" s="27">
        <f t="shared" si="83"/>
        <v>1791.910407</v>
      </c>
      <c r="AN56" s="27">
        <f t="shared" si="83"/>
        <v>1295.989198</v>
      </c>
      <c r="AO56" s="27">
        <f t="shared" si="83"/>
        <v>2249.842673</v>
      </c>
      <c r="AP56" s="27">
        <f t="shared" si="83"/>
        <v>1670.579653</v>
      </c>
      <c r="AQ56" s="27">
        <f t="shared" si="83"/>
        <v>1164.99749</v>
      </c>
      <c r="AR56" s="27">
        <f t="shared" si="83"/>
        <v>2174.621755</v>
      </c>
      <c r="AS56" s="27">
        <f t="shared" si="83"/>
        <v>1917.754482</v>
      </c>
      <c r="AT56" s="27">
        <f t="shared" si="83"/>
        <v>2357.613823</v>
      </c>
      <c r="AU56" s="27">
        <f t="shared" si="83"/>
        <v>2262.056219</v>
      </c>
      <c r="AV56" s="27">
        <f t="shared" si="83"/>
        <v>1803.0387</v>
      </c>
      <c r="AW56" s="27">
        <f t="shared" si="83"/>
        <v>1015.463624</v>
      </c>
      <c r="AX56" s="27">
        <f t="shared" si="83"/>
        <v>2190.396148</v>
      </c>
      <c r="AY56" s="27">
        <f t="shared" si="83"/>
        <v>1367.704948</v>
      </c>
      <c r="AZ56" s="27">
        <f t="shared" si="83"/>
        <v>2316.469488</v>
      </c>
      <c r="BA56" s="27">
        <f t="shared" si="83"/>
        <v>2098.907136</v>
      </c>
      <c r="BB56" s="27">
        <f t="shared" si="83"/>
        <v>636.9434937</v>
      </c>
      <c r="BC56" s="27">
        <f t="shared" si="83"/>
        <v>878.5736203</v>
      </c>
      <c r="BD56" s="27">
        <f t="shared" si="83"/>
        <v>1690.538553</v>
      </c>
      <c r="BE56" s="27">
        <f t="shared" si="83"/>
        <v>281.1497685</v>
      </c>
      <c r="BF56" s="27">
        <f t="shared" si="83"/>
        <v>-59.07358257</v>
      </c>
      <c r="BG56" s="27">
        <f t="shared" si="83"/>
        <v>1282.733877</v>
      </c>
      <c r="BH56" s="27">
        <f t="shared" si="83"/>
        <v>295.0069319</v>
      </c>
      <c r="BI56" s="27">
        <f t="shared" si="83"/>
        <v>1732.550996</v>
      </c>
      <c r="BJ56" s="27">
        <f t="shared" si="83"/>
        <v>398.5029281</v>
      </c>
      <c r="BK56" s="27">
        <f t="shared" si="83"/>
        <v>1840.282391</v>
      </c>
      <c r="BL56" s="27">
        <f t="shared" si="83"/>
        <v>1479.464305</v>
      </c>
      <c r="BM56" s="27">
        <f t="shared" si="83"/>
        <v>811.649061</v>
      </c>
      <c r="BN56" s="27">
        <f t="shared" si="83"/>
        <v>1147.122118</v>
      </c>
      <c r="BO56" s="27">
        <f t="shared" si="83"/>
        <v>1000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1531.431169</v>
      </c>
    </row>
    <row r="57">
      <c r="A57" s="1"/>
      <c r="B57" s="29" t="s">
        <v>42</v>
      </c>
      <c r="C57" s="30" t="s">
        <v>38</v>
      </c>
      <c r="D57" s="30">
        <v>5.0</v>
      </c>
      <c r="E57" s="30" t="s">
        <v>38</v>
      </c>
      <c r="F57" s="31">
        <v>46061.0</v>
      </c>
      <c r="G57" s="32"/>
      <c r="H57" s="32" t="b">
        <f t="shared" si="3"/>
        <v>1</v>
      </c>
      <c r="I57" s="32" t="b">
        <f>if(iferror(match(B57,'Osallistujat ja seuranta'!C:C,0),0)&gt;0,TRUE,FALSE)</f>
        <v>1</v>
      </c>
      <c r="J57" s="32" t="b">
        <f>if(iferror(match(C57,'Osallistujat ja seuranta'!C:C,0),0)&gt;0,TRUE,FALSE)</f>
        <v>1</v>
      </c>
      <c r="K57" s="32" t="b">
        <f t="shared" si="4"/>
        <v>1</v>
      </c>
      <c r="L57" s="32" t="b">
        <f t="shared" si="5"/>
        <v>1</v>
      </c>
      <c r="M57" s="32" t="b">
        <f t="shared" si="6"/>
        <v>1</v>
      </c>
      <c r="N57" s="33">
        <f t="shared" si="7"/>
        <v>1</v>
      </c>
      <c r="O57" s="34">
        <f t="shared" si="8"/>
        <v>2357.613823</v>
      </c>
      <c r="P57" s="34">
        <f t="shared" si="9"/>
        <v>1791.910407</v>
      </c>
      <c r="Q57" s="35">
        <f t="shared" si="10"/>
        <v>115.703416</v>
      </c>
      <c r="R57" s="34">
        <f t="shared" si="11"/>
        <v>2241.910407</v>
      </c>
      <c r="S57" s="33">
        <f t="shared" si="12"/>
        <v>0</v>
      </c>
      <c r="T57" s="33">
        <f t="shared" si="13"/>
        <v>-47.93890602</v>
      </c>
      <c r="U57" s="33">
        <f t="shared" si="14"/>
        <v>-48.74954203</v>
      </c>
      <c r="V57" s="36">
        <f t="shared" si="15"/>
        <v>0.6922450192</v>
      </c>
      <c r="W57" s="37">
        <f t="shared" si="16"/>
        <v>11.94313272</v>
      </c>
      <c r="X57" s="37">
        <f t="shared" si="17"/>
        <v>0.07930749628</v>
      </c>
      <c r="Y57" s="37">
        <f>if(N57=1,(W57*(S57-V57))*'Säännöt ja ohjeet'!$B$54+X57,"")</f>
        <v>-16.45584079</v>
      </c>
      <c r="Z57" s="37">
        <f t="shared" si="18"/>
        <v>1</v>
      </c>
      <c r="AA57" s="37">
        <f t="shared" si="19"/>
        <v>0.3077549808</v>
      </c>
      <c r="AB57" s="37">
        <f t="shared" si="20"/>
        <v>25.34168194</v>
      </c>
      <c r="AC57" s="37">
        <f t="shared" si="21"/>
        <v>1.270572637</v>
      </c>
      <c r="AD57" s="37">
        <f>if(N57=1,(AB57*(Z57-AA57))*'Säännöt ja ohjeet'!$B$54+AC57,"")</f>
        <v>36.35587883</v>
      </c>
      <c r="AE57" s="38">
        <f t="shared" si="22"/>
        <v>-10</v>
      </c>
      <c r="AF57" s="38">
        <f t="shared" si="23"/>
        <v>12</v>
      </c>
      <c r="AG57" s="1"/>
      <c r="AH57" s="10"/>
      <c r="AI57" s="27">
        <f t="shared" ref="AI57:ED57" si="84">if($B57=AI$3,AI56+$Y57,if($C57=AI$3,AI56+$AD57,AI56))</f>
        <v>1193.044474</v>
      </c>
      <c r="AJ57" s="27">
        <f t="shared" si="84"/>
        <v>1656.567825</v>
      </c>
      <c r="AK57" s="27">
        <f t="shared" si="84"/>
        <v>2424.394974</v>
      </c>
      <c r="AL57" s="27">
        <f t="shared" si="84"/>
        <v>1859.984729</v>
      </c>
      <c r="AM57" s="27">
        <f t="shared" si="84"/>
        <v>1828.266286</v>
      </c>
      <c r="AN57" s="27">
        <f t="shared" si="84"/>
        <v>1295.989198</v>
      </c>
      <c r="AO57" s="27">
        <f t="shared" si="84"/>
        <v>2249.842673</v>
      </c>
      <c r="AP57" s="27">
        <f t="shared" si="84"/>
        <v>1670.579653</v>
      </c>
      <c r="AQ57" s="27">
        <f t="shared" si="84"/>
        <v>1164.99749</v>
      </c>
      <c r="AR57" s="27">
        <f t="shared" si="84"/>
        <v>2174.621755</v>
      </c>
      <c r="AS57" s="27">
        <f t="shared" si="84"/>
        <v>1917.754482</v>
      </c>
      <c r="AT57" s="27">
        <f t="shared" si="84"/>
        <v>2341.157982</v>
      </c>
      <c r="AU57" s="27">
        <f t="shared" si="84"/>
        <v>2262.056219</v>
      </c>
      <c r="AV57" s="27">
        <f t="shared" si="84"/>
        <v>1803.0387</v>
      </c>
      <c r="AW57" s="27">
        <f t="shared" si="84"/>
        <v>1015.463624</v>
      </c>
      <c r="AX57" s="27">
        <f t="shared" si="84"/>
        <v>2190.396148</v>
      </c>
      <c r="AY57" s="27">
        <f t="shared" si="84"/>
        <v>1367.704948</v>
      </c>
      <c r="AZ57" s="27">
        <f t="shared" si="84"/>
        <v>2316.469488</v>
      </c>
      <c r="BA57" s="27">
        <f t="shared" si="84"/>
        <v>2098.907136</v>
      </c>
      <c r="BB57" s="27">
        <f t="shared" si="84"/>
        <v>636.9434937</v>
      </c>
      <c r="BC57" s="27">
        <f t="shared" si="84"/>
        <v>878.5736203</v>
      </c>
      <c r="BD57" s="27">
        <f t="shared" si="84"/>
        <v>1690.538553</v>
      </c>
      <c r="BE57" s="27">
        <f t="shared" si="84"/>
        <v>281.1497685</v>
      </c>
      <c r="BF57" s="27">
        <f t="shared" si="84"/>
        <v>-59.07358257</v>
      </c>
      <c r="BG57" s="27">
        <f t="shared" si="84"/>
        <v>1282.733877</v>
      </c>
      <c r="BH57" s="27">
        <f t="shared" si="84"/>
        <v>295.0069319</v>
      </c>
      <c r="BI57" s="27">
        <f t="shared" si="84"/>
        <v>1732.550996</v>
      </c>
      <c r="BJ57" s="27">
        <f t="shared" si="84"/>
        <v>398.5029281</v>
      </c>
      <c r="BK57" s="27">
        <f t="shared" si="84"/>
        <v>1840.282391</v>
      </c>
      <c r="BL57" s="27">
        <f t="shared" si="84"/>
        <v>1479.464305</v>
      </c>
      <c r="BM57" s="27">
        <f t="shared" si="84"/>
        <v>811.649061</v>
      </c>
      <c r="BN57" s="27">
        <f t="shared" si="84"/>
        <v>1147.122118</v>
      </c>
      <c r="BO57" s="27">
        <f t="shared" si="84"/>
        <v>1000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1532.196556</v>
      </c>
    </row>
    <row r="58">
      <c r="A58" s="1"/>
      <c r="B58" s="29" t="s">
        <v>37</v>
      </c>
      <c r="C58" s="30" t="s">
        <v>55</v>
      </c>
      <c r="D58" s="30">
        <v>0.0</v>
      </c>
      <c r="E58" s="30" t="s">
        <v>55</v>
      </c>
      <c r="F58" s="31">
        <v>46061.0</v>
      </c>
      <c r="G58" s="32"/>
      <c r="H58" s="32" t="b">
        <f t="shared" si="3"/>
        <v>1</v>
      </c>
      <c r="I58" s="32" t="b">
        <f>if(iferror(match(B58,'Osallistujat ja seuranta'!C:C,0),0)&gt;0,TRUE,FALSE)</f>
        <v>1</v>
      </c>
      <c r="J58" s="32" t="b">
        <f>if(iferror(match(C58,'Osallistujat ja seuranta'!C:C,0),0)&gt;0,TRUE,FALSE)</f>
        <v>1</v>
      </c>
      <c r="K58" s="32" t="b">
        <f t="shared" si="4"/>
        <v>1</v>
      </c>
      <c r="L58" s="32" t="b">
        <f t="shared" si="5"/>
        <v>1</v>
      </c>
      <c r="M58" s="32" t="b">
        <f t="shared" si="6"/>
        <v>1</v>
      </c>
      <c r="N58" s="33">
        <f t="shared" si="7"/>
        <v>1</v>
      </c>
      <c r="O58" s="34">
        <f t="shared" si="8"/>
        <v>2424.394974</v>
      </c>
      <c r="P58" s="34">
        <f t="shared" si="9"/>
        <v>2262.056219</v>
      </c>
      <c r="Q58" s="35">
        <f t="shared" si="10"/>
        <v>162.338755</v>
      </c>
      <c r="R58" s="34">
        <f t="shared" si="11"/>
        <v>2262.056219</v>
      </c>
      <c r="S58" s="33">
        <f t="shared" si="12"/>
        <v>0</v>
      </c>
      <c r="T58" s="33">
        <f t="shared" si="13"/>
        <v>-47.42440574</v>
      </c>
      <c r="U58" s="33">
        <f t="shared" si="14"/>
        <v>-48.61497831</v>
      </c>
      <c r="V58" s="36">
        <f t="shared" si="15"/>
        <v>0.7668434522</v>
      </c>
      <c r="W58" s="37">
        <f t="shared" si="16"/>
        <v>10.61806062</v>
      </c>
      <c r="X58" s="37">
        <f t="shared" si="17"/>
        <v>0.03832275857</v>
      </c>
      <c r="Y58" s="37">
        <f>if(N58=1,(W58*(S58-V58))*'Säännöt ja ohjeet'!$B$54+X58,"")</f>
        <v>-16.24645776</v>
      </c>
      <c r="Z58" s="37">
        <f t="shared" si="18"/>
        <v>1</v>
      </c>
      <c r="AA58" s="37">
        <f t="shared" si="19"/>
        <v>0.2331565478</v>
      </c>
      <c r="AB58" s="37">
        <f t="shared" si="20"/>
        <v>13.93895246</v>
      </c>
      <c r="AC58" s="37">
        <f t="shared" si="21"/>
        <v>0.1916311726</v>
      </c>
      <c r="AD58" s="37">
        <f>if(N58=1,(AB58*(Z58-AA58))*'Säännöt ja ohjeet'!$B$54+AC58,"")</f>
        <v>21.56962002</v>
      </c>
      <c r="AE58" s="38">
        <f t="shared" si="22"/>
        <v>-12</v>
      </c>
      <c r="AF58" s="38">
        <f t="shared" si="23"/>
        <v>14</v>
      </c>
      <c r="AG58" s="1"/>
      <c r="AH58" s="10"/>
      <c r="AI58" s="27">
        <f t="shared" ref="AI58:ED58" si="85">if($B58=AI$3,AI57+$Y58,if($C58=AI$3,AI57+$AD58,AI57))</f>
        <v>1193.044474</v>
      </c>
      <c r="AJ58" s="27">
        <f t="shared" si="85"/>
        <v>1656.567825</v>
      </c>
      <c r="AK58" s="27">
        <f t="shared" si="85"/>
        <v>2408.148516</v>
      </c>
      <c r="AL58" s="27">
        <f t="shared" si="85"/>
        <v>1859.984729</v>
      </c>
      <c r="AM58" s="27">
        <f t="shared" si="85"/>
        <v>1828.266286</v>
      </c>
      <c r="AN58" s="27">
        <f t="shared" si="85"/>
        <v>1295.989198</v>
      </c>
      <c r="AO58" s="27">
        <f t="shared" si="85"/>
        <v>2249.842673</v>
      </c>
      <c r="AP58" s="27">
        <f t="shared" si="85"/>
        <v>1670.579653</v>
      </c>
      <c r="AQ58" s="27">
        <f t="shared" si="85"/>
        <v>1164.99749</v>
      </c>
      <c r="AR58" s="27">
        <f t="shared" si="85"/>
        <v>2174.621755</v>
      </c>
      <c r="AS58" s="27">
        <f t="shared" si="85"/>
        <v>1917.754482</v>
      </c>
      <c r="AT58" s="27">
        <f t="shared" si="85"/>
        <v>2341.157982</v>
      </c>
      <c r="AU58" s="27">
        <f t="shared" si="85"/>
        <v>2283.625839</v>
      </c>
      <c r="AV58" s="27">
        <f t="shared" si="85"/>
        <v>1803.0387</v>
      </c>
      <c r="AW58" s="27">
        <f t="shared" si="85"/>
        <v>1015.463624</v>
      </c>
      <c r="AX58" s="27">
        <f t="shared" si="85"/>
        <v>2190.396148</v>
      </c>
      <c r="AY58" s="27">
        <f t="shared" si="85"/>
        <v>1367.704948</v>
      </c>
      <c r="AZ58" s="27">
        <f t="shared" si="85"/>
        <v>2316.469488</v>
      </c>
      <c r="BA58" s="27">
        <f t="shared" si="85"/>
        <v>2098.907136</v>
      </c>
      <c r="BB58" s="27">
        <f t="shared" si="85"/>
        <v>636.9434937</v>
      </c>
      <c r="BC58" s="27">
        <f t="shared" si="85"/>
        <v>878.5736203</v>
      </c>
      <c r="BD58" s="27">
        <f t="shared" si="85"/>
        <v>1690.538553</v>
      </c>
      <c r="BE58" s="27">
        <f t="shared" si="85"/>
        <v>281.1497685</v>
      </c>
      <c r="BF58" s="27">
        <f t="shared" si="85"/>
        <v>-59.07358257</v>
      </c>
      <c r="BG58" s="27">
        <f t="shared" si="85"/>
        <v>1282.733877</v>
      </c>
      <c r="BH58" s="27">
        <f t="shared" si="85"/>
        <v>295.0069319</v>
      </c>
      <c r="BI58" s="27">
        <f t="shared" si="85"/>
        <v>1732.550996</v>
      </c>
      <c r="BJ58" s="27">
        <f t="shared" si="85"/>
        <v>398.5029281</v>
      </c>
      <c r="BK58" s="27">
        <f t="shared" si="85"/>
        <v>1840.282391</v>
      </c>
      <c r="BL58" s="27">
        <f t="shared" si="85"/>
        <v>1479.464305</v>
      </c>
      <c r="BM58" s="27">
        <f t="shared" si="85"/>
        <v>811.649061</v>
      </c>
      <c r="BN58" s="27">
        <f t="shared" si="85"/>
        <v>1147.122118</v>
      </c>
      <c r="BO58" s="27">
        <f t="shared" si="85"/>
        <v>1000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1532.401293</v>
      </c>
    </row>
    <row r="59">
      <c r="A59" s="1"/>
      <c r="B59" s="29" t="s">
        <v>37</v>
      </c>
      <c r="C59" s="30" t="s">
        <v>55</v>
      </c>
      <c r="D59" s="30">
        <v>0.0</v>
      </c>
      <c r="E59" s="30" t="s">
        <v>55</v>
      </c>
      <c r="F59" s="31">
        <v>46061.0</v>
      </c>
      <c r="G59" s="32"/>
      <c r="H59" s="32" t="b">
        <f t="shared" si="3"/>
        <v>1</v>
      </c>
      <c r="I59" s="32" t="b">
        <f>if(iferror(match(B59,'Osallistujat ja seuranta'!C:C,0),0)&gt;0,TRUE,FALSE)</f>
        <v>1</v>
      </c>
      <c r="J59" s="32" t="b">
        <f>if(iferror(match(C59,'Osallistujat ja seuranta'!C:C,0),0)&gt;0,TRUE,FALSE)</f>
        <v>1</v>
      </c>
      <c r="K59" s="32" t="b">
        <f t="shared" si="4"/>
        <v>1</v>
      </c>
      <c r="L59" s="32" t="b">
        <f t="shared" si="5"/>
        <v>1</v>
      </c>
      <c r="M59" s="32" t="b">
        <f t="shared" si="6"/>
        <v>1</v>
      </c>
      <c r="N59" s="33">
        <f t="shared" si="7"/>
        <v>1</v>
      </c>
      <c r="O59" s="34">
        <f t="shared" si="8"/>
        <v>2408.148516</v>
      </c>
      <c r="P59" s="34">
        <f t="shared" si="9"/>
        <v>2283.625839</v>
      </c>
      <c r="Q59" s="35">
        <f t="shared" si="10"/>
        <v>124.5226772</v>
      </c>
      <c r="R59" s="34">
        <f t="shared" si="11"/>
        <v>2283.625839</v>
      </c>
      <c r="S59" s="33">
        <f t="shared" si="12"/>
        <v>0</v>
      </c>
      <c r="T59" s="33">
        <f t="shared" si="13"/>
        <v>-47.55309735</v>
      </c>
      <c r="U59" s="33">
        <f t="shared" si="14"/>
        <v>-48.4679778</v>
      </c>
      <c r="V59" s="36">
        <f t="shared" si="15"/>
        <v>0.7139978164</v>
      </c>
      <c r="W59" s="37">
        <f t="shared" si="16"/>
        <v>10.93503229</v>
      </c>
      <c r="X59" s="37">
        <f t="shared" si="17"/>
        <v>0.04602533295</v>
      </c>
      <c r="Y59" s="37">
        <f>if(N59=1,(W59*(S59-V59))*'Säännöt ja ohjeet'!$B$54+X59,"")</f>
        <v>-15.56915302</v>
      </c>
      <c r="Z59" s="37">
        <f t="shared" si="18"/>
        <v>1</v>
      </c>
      <c r="AA59" s="37">
        <f t="shared" si="19"/>
        <v>0.2860021836</v>
      </c>
      <c r="AB59" s="37">
        <f t="shared" si="20"/>
        <v>13.47838297</v>
      </c>
      <c r="AC59" s="37">
        <f t="shared" si="21"/>
        <v>0.1601426315</v>
      </c>
      <c r="AD59" s="37">
        <f>if(N59=1,(AB59*(Z59-AA59))*'Säännöt ja ohjeet'!$B$54+AC59,"")</f>
        <v>19.40721464</v>
      </c>
      <c r="AE59" s="38">
        <f t="shared" si="22"/>
        <v>-11</v>
      </c>
      <c r="AF59" s="38">
        <f t="shared" si="23"/>
        <v>13</v>
      </c>
      <c r="AG59" s="1"/>
      <c r="AH59" s="10"/>
      <c r="AI59" s="27">
        <f t="shared" ref="AI59:ED59" si="86">if($B59=AI$3,AI58+$Y59,if($C59=AI$3,AI58+$AD59,AI58))</f>
        <v>1193.044474</v>
      </c>
      <c r="AJ59" s="27">
        <f t="shared" si="86"/>
        <v>1656.567825</v>
      </c>
      <c r="AK59" s="27">
        <f t="shared" si="86"/>
        <v>2392.579363</v>
      </c>
      <c r="AL59" s="27">
        <f t="shared" si="86"/>
        <v>1859.984729</v>
      </c>
      <c r="AM59" s="27">
        <f t="shared" si="86"/>
        <v>1828.266286</v>
      </c>
      <c r="AN59" s="27">
        <f t="shared" si="86"/>
        <v>1295.989198</v>
      </c>
      <c r="AO59" s="27">
        <f t="shared" si="86"/>
        <v>2249.842673</v>
      </c>
      <c r="AP59" s="27">
        <f t="shared" si="86"/>
        <v>1670.579653</v>
      </c>
      <c r="AQ59" s="27">
        <f t="shared" si="86"/>
        <v>1164.99749</v>
      </c>
      <c r="AR59" s="27">
        <f t="shared" si="86"/>
        <v>2174.621755</v>
      </c>
      <c r="AS59" s="27">
        <f t="shared" si="86"/>
        <v>1917.754482</v>
      </c>
      <c r="AT59" s="27">
        <f t="shared" si="86"/>
        <v>2341.157982</v>
      </c>
      <c r="AU59" s="27">
        <f t="shared" si="86"/>
        <v>2303.033053</v>
      </c>
      <c r="AV59" s="27">
        <f t="shared" si="86"/>
        <v>1803.0387</v>
      </c>
      <c r="AW59" s="27">
        <f t="shared" si="86"/>
        <v>1015.463624</v>
      </c>
      <c r="AX59" s="27">
        <f t="shared" si="86"/>
        <v>2190.396148</v>
      </c>
      <c r="AY59" s="27">
        <f t="shared" si="86"/>
        <v>1367.704948</v>
      </c>
      <c r="AZ59" s="27">
        <f t="shared" si="86"/>
        <v>2316.469488</v>
      </c>
      <c r="BA59" s="27">
        <f t="shared" si="86"/>
        <v>2098.907136</v>
      </c>
      <c r="BB59" s="27">
        <f t="shared" si="86"/>
        <v>636.9434937</v>
      </c>
      <c r="BC59" s="27">
        <f t="shared" si="86"/>
        <v>878.5736203</v>
      </c>
      <c r="BD59" s="27">
        <f t="shared" si="86"/>
        <v>1690.538553</v>
      </c>
      <c r="BE59" s="27">
        <f t="shared" si="86"/>
        <v>281.1497685</v>
      </c>
      <c r="BF59" s="27">
        <f t="shared" si="86"/>
        <v>-59.07358257</v>
      </c>
      <c r="BG59" s="27">
        <f t="shared" si="86"/>
        <v>1282.733877</v>
      </c>
      <c r="BH59" s="27">
        <f t="shared" si="86"/>
        <v>295.0069319</v>
      </c>
      <c r="BI59" s="27">
        <f t="shared" si="86"/>
        <v>1732.550996</v>
      </c>
      <c r="BJ59" s="27">
        <f t="shared" si="86"/>
        <v>398.5029281</v>
      </c>
      <c r="BK59" s="27">
        <f t="shared" si="86"/>
        <v>1840.282391</v>
      </c>
      <c r="BL59" s="27">
        <f t="shared" si="86"/>
        <v>1479.464305</v>
      </c>
      <c r="BM59" s="27">
        <f t="shared" si="86"/>
        <v>811.649061</v>
      </c>
      <c r="BN59" s="27">
        <f t="shared" si="86"/>
        <v>1147.122118</v>
      </c>
      <c r="BO59" s="27">
        <f t="shared" si="86"/>
        <v>1000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1532.54891</v>
      </c>
    </row>
    <row r="60">
      <c r="A60" s="1"/>
      <c r="B60" s="29" t="s">
        <v>41</v>
      </c>
      <c r="C60" s="30" t="s">
        <v>38</v>
      </c>
      <c r="D60" s="30">
        <v>0.0</v>
      </c>
      <c r="E60" s="30" t="s">
        <v>41</v>
      </c>
      <c r="F60" s="31">
        <v>46064.0</v>
      </c>
      <c r="G60" s="32"/>
      <c r="H60" s="32" t="b">
        <f t="shared" si="3"/>
        <v>1</v>
      </c>
      <c r="I60" s="32" t="b">
        <f>if(iferror(match(B60,'Osallistujat ja seuranta'!C:C,0),0)&gt;0,TRUE,FALSE)</f>
        <v>1</v>
      </c>
      <c r="J60" s="32" t="b">
        <f>if(iferror(match(C60,'Osallistujat ja seuranta'!C:C,0),0)&gt;0,TRUE,FALSE)</f>
        <v>1</v>
      </c>
      <c r="K60" s="32" t="b">
        <f t="shared" si="4"/>
        <v>1</v>
      </c>
      <c r="L60" s="32" t="b">
        <f t="shared" si="5"/>
        <v>1</v>
      </c>
      <c r="M60" s="32" t="b">
        <f t="shared" si="6"/>
        <v>1</v>
      </c>
      <c r="N60" s="33">
        <f t="shared" si="7"/>
        <v>1</v>
      </c>
      <c r="O60" s="34">
        <f t="shared" si="8"/>
        <v>1859.984729</v>
      </c>
      <c r="P60" s="34">
        <f t="shared" si="9"/>
        <v>1828.266286</v>
      </c>
      <c r="Q60" s="35">
        <f t="shared" si="10"/>
        <v>31.71844283</v>
      </c>
      <c r="R60" s="34">
        <f t="shared" si="11"/>
        <v>1828.266286</v>
      </c>
      <c r="S60" s="33">
        <f t="shared" si="12"/>
        <v>1</v>
      </c>
      <c r="T60" s="33">
        <f t="shared" si="13"/>
        <v>-50.90686298</v>
      </c>
      <c r="U60" s="33">
        <f t="shared" si="14"/>
        <v>-51.05937468</v>
      </c>
      <c r="V60" s="36">
        <f t="shared" si="15"/>
        <v>0.5380541905</v>
      </c>
      <c r="W60" s="37">
        <f t="shared" si="16"/>
        <v>23.53636354</v>
      </c>
      <c r="X60" s="37">
        <f t="shared" si="17"/>
        <v>1.100853712</v>
      </c>
      <c r="Y60" s="37">
        <f>if(N60=1,(W60*(S60-V60))*'Säännöt ja ohjeet'!$B$54+X60,"")</f>
        <v>22.84590273</v>
      </c>
      <c r="Z60" s="37">
        <f t="shared" si="18"/>
        <v>0</v>
      </c>
      <c r="AA60" s="37">
        <f t="shared" si="19"/>
        <v>0.4619458095</v>
      </c>
      <c r="AB60" s="37">
        <f t="shared" si="20"/>
        <v>24.37130523</v>
      </c>
      <c r="AC60" s="37">
        <f t="shared" si="21"/>
        <v>1.179883247</v>
      </c>
      <c r="AD60" s="37">
        <f>if(N60=1,(AB60*(Z60-AA60))*'Säännöt ja ohjeet'!$B$54+AC60,"")</f>
        <v>-21.3365614</v>
      </c>
      <c r="AE60" s="38">
        <f t="shared" si="22"/>
        <v>11</v>
      </c>
      <c r="AF60" s="38">
        <f t="shared" si="23"/>
        <v>-9</v>
      </c>
      <c r="AG60" s="1"/>
      <c r="AH60" s="10"/>
      <c r="AI60" s="27">
        <f t="shared" ref="AI60:ED60" si="87">if($B60=AI$3,AI59+$Y60,if($C60=AI$3,AI59+$AD60,AI59))</f>
        <v>1193.044474</v>
      </c>
      <c r="AJ60" s="27">
        <f t="shared" si="87"/>
        <v>1656.567825</v>
      </c>
      <c r="AK60" s="27">
        <f t="shared" si="87"/>
        <v>2392.579363</v>
      </c>
      <c r="AL60" s="27">
        <f t="shared" si="87"/>
        <v>1882.830631</v>
      </c>
      <c r="AM60" s="27">
        <f t="shared" si="87"/>
        <v>1806.929724</v>
      </c>
      <c r="AN60" s="27">
        <f t="shared" si="87"/>
        <v>1295.989198</v>
      </c>
      <c r="AO60" s="27">
        <f t="shared" si="87"/>
        <v>2249.842673</v>
      </c>
      <c r="AP60" s="27">
        <f t="shared" si="87"/>
        <v>1670.579653</v>
      </c>
      <c r="AQ60" s="27">
        <f t="shared" si="87"/>
        <v>1164.99749</v>
      </c>
      <c r="AR60" s="27">
        <f t="shared" si="87"/>
        <v>2174.621755</v>
      </c>
      <c r="AS60" s="27">
        <f t="shared" si="87"/>
        <v>1917.754482</v>
      </c>
      <c r="AT60" s="27">
        <f t="shared" si="87"/>
        <v>2341.157982</v>
      </c>
      <c r="AU60" s="27">
        <f t="shared" si="87"/>
        <v>2303.033053</v>
      </c>
      <c r="AV60" s="27">
        <f t="shared" si="87"/>
        <v>1803.0387</v>
      </c>
      <c r="AW60" s="27">
        <f t="shared" si="87"/>
        <v>1015.463624</v>
      </c>
      <c r="AX60" s="27">
        <f t="shared" si="87"/>
        <v>2190.396148</v>
      </c>
      <c r="AY60" s="27">
        <f t="shared" si="87"/>
        <v>1367.704948</v>
      </c>
      <c r="AZ60" s="27">
        <f t="shared" si="87"/>
        <v>2316.469488</v>
      </c>
      <c r="BA60" s="27">
        <f t="shared" si="87"/>
        <v>2098.907136</v>
      </c>
      <c r="BB60" s="27">
        <f t="shared" si="87"/>
        <v>636.9434937</v>
      </c>
      <c r="BC60" s="27">
        <f t="shared" si="87"/>
        <v>878.5736203</v>
      </c>
      <c r="BD60" s="27">
        <f t="shared" si="87"/>
        <v>1690.538553</v>
      </c>
      <c r="BE60" s="27">
        <f t="shared" si="87"/>
        <v>281.1497685</v>
      </c>
      <c r="BF60" s="27">
        <f t="shared" si="87"/>
        <v>-59.07358257</v>
      </c>
      <c r="BG60" s="27">
        <f t="shared" si="87"/>
        <v>1282.733877</v>
      </c>
      <c r="BH60" s="27">
        <f t="shared" si="87"/>
        <v>295.0069319</v>
      </c>
      <c r="BI60" s="27">
        <f t="shared" si="87"/>
        <v>1732.550996</v>
      </c>
      <c r="BJ60" s="27">
        <f t="shared" si="87"/>
        <v>398.5029281</v>
      </c>
      <c r="BK60" s="27">
        <f t="shared" si="87"/>
        <v>1840.282391</v>
      </c>
      <c r="BL60" s="27">
        <f t="shared" si="87"/>
        <v>1479.464305</v>
      </c>
      <c r="BM60" s="27">
        <f t="shared" si="87"/>
        <v>811.649061</v>
      </c>
      <c r="BN60" s="27">
        <f t="shared" si="87"/>
        <v>1147.122118</v>
      </c>
      <c r="BO60" s="27">
        <f t="shared" si="87"/>
        <v>1000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1532.606962</v>
      </c>
    </row>
    <row r="61">
      <c r="A61" s="1"/>
      <c r="B61" s="29" t="s">
        <v>37</v>
      </c>
      <c r="C61" s="30" t="s">
        <v>55</v>
      </c>
      <c r="D61" s="30">
        <v>0.0</v>
      </c>
      <c r="E61" s="30" t="s">
        <v>37</v>
      </c>
      <c r="F61" s="31">
        <v>46064.0</v>
      </c>
      <c r="G61" s="32"/>
      <c r="H61" s="32" t="b">
        <f t="shared" si="3"/>
        <v>1</v>
      </c>
      <c r="I61" s="32" t="b">
        <f>if(iferror(match(B61,'Osallistujat ja seuranta'!C:C,0),0)&gt;0,TRUE,FALSE)</f>
        <v>1</v>
      </c>
      <c r="J61" s="32" t="b">
        <f>if(iferror(match(C61,'Osallistujat ja seuranta'!C:C,0),0)&gt;0,TRUE,FALSE)</f>
        <v>1</v>
      </c>
      <c r="K61" s="32" t="b">
        <f t="shared" si="4"/>
        <v>1</v>
      </c>
      <c r="L61" s="32" t="b">
        <f t="shared" si="5"/>
        <v>1</v>
      </c>
      <c r="M61" s="32" t="b">
        <f t="shared" si="6"/>
        <v>1</v>
      </c>
      <c r="N61" s="33">
        <f t="shared" si="7"/>
        <v>1</v>
      </c>
      <c r="O61" s="34">
        <f t="shared" si="8"/>
        <v>2392.579363</v>
      </c>
      <c r="P61" s="34">
        <f t="shared" si="9"/>
        <v>2303.033053</v>
      </c>
      <c r="Q61" s="35">
        <f t="shared" si="10"/>
        <v>89.54630956</v>
      </c>
      <c r="R61" s="34">
        <f t="shared" si="11"/>
        <v>2303.033053</v>
      </c>
      <c r="S61" s="33">
        <f t="shared" si="12"/>
        <v>1</v>
      </c>
      <c r="T61" s="33">
        <f t="shared" si="13"/>
        <v>-47.67424277</v>
      </c>
      <c r="U61" s="33">
        <f t="shared" si="14"/>
        <v>-48.33302332</v>
      </c>
      <c r="V61" s="36">
        <f t="shared" si="15"/>
        <v>0.6589864018</v>
      </c>
      <c r="W61" s="37">
        <f t="shared" si="16"/>
        <v>11.24205874</v>
      </c>
      <c r="X61" s="37">
        <f t="shared" si="17"/>
        <v>0.05466874719</v>
      </c>
      <c r="Y61" s="37">
        <f>if(N61=1,(W61*(S61-V61))*'Säännöt ja ohjeet'!$B$54+X61,"")</f>
        <v>7.72205855</v>
      </c>
      <c r="Z61" s="37">
        <f t="shared" si="18"/>
        <v>0</v>
      </c>
      <c r="AA61" s="37">
        <f t="shared" si="19"/>
        <v>0.3410135982</v>
      </c>
      <c r="AB61" s="37">
        <f t="shared" si="20"/>
        <v>13.06896584</v>
      </c>
      <c r="AC61" s="37">
        <f t="shared" si="21"/>
        <v>0.1348740523</v>
      </c>
      <c r="AD61" s="37">
        <f>if(N61=1,(AB61*(Z61-AA61))*'Säännöt ja ohjeet'!$B$54+AC61,"")</f>
        <v>-8.77851608</v>
      </c>
      <c r="AE61" s="38">
        <f t="shared" si="22"/>
        <v>10</v>
      </c>
      <c r="AF61" s="38">
        <f t="shared" si="23"/>
        <v>-8</v>
      </c>
      <c r="AG61" s="1"/>
      <c r="AH61" s="10"/>
      <c r="AI61" s="27">
        <f t="shared" ref="AI61:ED61" si="88">if($B61=AI$3,AI60+$Y61,if($C61=AI$3,AI60+$AD61,AI60))</f>
        <v>1193.044474</v>
      </c>
      <c r="AJ61" s="27">
        <f t="shared" si="88"/>
        <v>1656.567825</v>
      </c>
      <c r="AK61" s="27">
        <f t="shared" si="88"/>
        <v>2400.301422</v>
      </c>
      <c r="AL61" s="27">
        <f t="shared" si="88"/>
        <v>1882.830631</v>
      </c>
      <c r="AM61" s="27">
        <f t="shared" si="88"/>
        <v>1806.929724</v>
      </c>
      <c r="AN61" s="27">
        <f t="shared" si="88"/>
        <v>1295.989198</v>
      </c>
      <c r="AO61" s="27">
        <f t="shared" si="88"/>
        <v>2249.842673</v>
      </c>
      <c r="AP61" s="27">
        <f t="shared" si="88"/>
        <v>1670.579653</v>
      </c>
      <c r="AQ61" s="27">
        <f t="shared" si="88"/>
        <v>1164.99749</v>
      </c>
      <c r="AR61" s="27">
        <f t="shared" si="88"/>
        <v>2174.621755</v>
      </c>
      <c r="AS61" s="27">
        <f t="shared" si="88"/>
        <v>1917.754482</v>
      </c>
      <c r="AT61" s="27">
        <f t="shared" si="88"/>
        <v>2341.157982</v>
      </c>
      <c r="AU61" s="27">
        <f t="shared" si="88"/>
        <v>2294.254537</v>
      </c>
      <c r="AV61" s="27">
        <f t="shared" si="88"/>
        <v>1803.0387</v>
      </c>
      <c r="AW61" s="27">
        <f t="shared" si="88"/>
        <v>1015.463624</v>
      </c>
      <c r="AX61" s="27">
        <f t="shared" si="88"/>
        <v>2190.396148</v>
      </c>
      <c r="AY61" s="27">
        <f t="shared" si="88"/>
        <v>1367.704948</v>
      </c>
      <c r="AZ61" s="27">
        <f t="shared" si="88"/>
        <v>2316.469488</v>
      </c>
      <c r="BA61" s="27">
        <f t="shared" si="88"/>
        <v>2098.907136</v>
      </c>
      <c r="BB61" s="27">
        <f t="shared" si="88"/>
        <v>636.9434937</v>
      </c>
      <c r="BC61" s="27">
        <f t="shared" si="88"/>
        <v>878.5736203</v>
      </c>
      <c r="BD61" s="27">
        <f t="shared" si="88"/>
        <v>1690.538553</v>
      </c>
      <c r="BE61" s="27">
        <f t="shared" si="88"/>
        <v>281.1497685</v>
      </c>
      <c r="BF61" s="27">
        <f t="shared" si="88"/>
        <v>-59.07358257</v>
      </c>
      <c r="BG61" s="27">
        <f t="shared" si="88"/>
        <v>1282.733877</v>
      </c>
      <c r="BH61" s="27">
        <f t="shared" si="88"/>
        <v>295.0069319</v>
      </c>
      <c r="BI61" s="27">
        <f t="shared" si="88"/>
        <v>1732.550996</v>
      </c>
      <c r="BJ61" s="27">
        <f t="shared" si="88"/>
        <v>398.5029281</v>
      </c>
      <c r="BK61" s="27">
        <f t="shared" si="88"/>
        <v>1840.282391</v>
      </c>
      <c r="BL61" s="27">
        <f t="shared" si="88"/>
        <v>1479.464305</v>
      </c>
      <c r="BM61" s="27">
        <f t="shared" si="88"/>
        <v>811.649061</v>
      </c>
      <c r="BN61" s="27">
        <f t="shared" si="88"/>
        <v>1147.122118</v>
      </c>
      <c r="BO61" s="27">
        <f t="shared" si="88"/>
        <v>1000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1532.566329</v>
      </c>
    </row>
    <row r="62">
      <c r="A62" s="1"/>
      <c r="B62" s="29" t="s">
        <v>37</v>
      </c>
      <c r="C62" s="30" t="s">
        <v>38</v>
      </c>
      <c r="D62" s="30">
        <v>5.0</v>
      </c>
      <c r="E62" s="30" t="s">
        <v>37</v>
      </c>
      <c r="F62" s="31">
        <v>46068.0</v>
      </c>
      <c r="G62" s="32"/>
      <c r="H62" s="32" t="b">
        <f t="shared" si="3"/>
        <v>1</v>
      </c>
      <c r="I62" s="32" t="b">
        <f>if(iferror(match(B62,'Osallistujat ja seuranta'!C:C,0),0)&gt;0,TRUE,FALSE)</f>
        <v>1</v>
      </c>
      <c r="J62" s="32" t="b">
        <f>if(iferror(match(C62,'Osallistujat ja seuranta'!C:C,0),0)&gt;0,TRUE,FALSE)</f>
        <v>1</v>
      </c>
      <c r="K62" s="32" t="b">
        <f t="shared" si="4"/>
        <v>1</v>
      </c>
      <c r="L62" s="32" t="b">
        <f t="shared" si="5"/>
        <v>1</v>
      </c>
      <c r="M62" s="32" t="b">
        <f t="shared" si="6"/>
        <v>1</v>
      </c>
      <c r="N62" s="33">
        <f t="shared" si="7"/>
        <v>1</v>
      </c>
      <c r="O62" s="34">
        <f t="shared" si="8"/>
        <v>2400.301422</v>
      </c>
      <c r="P62" s="34">
        <f t="shared" si="9"/>
        <v>1806.929724</v>
      </c>
      <c r="Q62" s="35">
        <f t="shared" si="10"/>
        <v>143.3716973</v>
      </c>
      <c r="R62" s="34">
        <f t="shared" si="11"/>
        <v>2256.929724</v>
      </c>
      <c r="S62" s="33">
        <f t="shared" si="12"/>
        <v>1</v>
      </c>
      <c r="T62" s="33">
        <f t="shared" si="13"/>
        <v>-47.61441856</v>
      </c>
      <c r="U62" s="33">
        <f t="shared" si="14"/>
        <v>-48.64946682</v>
      </c>
      <c r="V62" s="36">
        <f t="shared" si="15"/>
        <v>0.7378934346</v>
      </c>
      <c r="W62" s="37">
        <f t="shared" si="16"/>
        <v>11.0893799</v>
      </c>
      <c r="X62" s="37">
        <f t="shared" si="17"/>
        <v>0.05021824526</v>
      </c>
      <c r="Y62" s="37">
        <f>if(N62=1,(W62*(S62-V62))*'Säännöt ja ohjeet'!$B$54+X62,"")</f>
        <v>5.8634168</v>
      </c>
      <c r="Z62" s="37">
        <f t="shared" si="18"/>
        <v>0</v>
      </c>
      <c r="AA62" s="37">
        <f t="shared" si="19"/>
        <v>0.2621065654</v>
      </c>
      <c r="AB62" s="37">
        <f t="shared" si="20"/>
        <v>24.93907873</v>
      </c>
      <c r="AC62" s="37">
        <f t="shared" si="21"/>
        <v>1.233096273</v>
      </c>
      <c r="AD62" s="37">
        <f>if(N62=1,(AB62*(Z62-AA62))*'Säännöt ja ohjeet'!$B$54+AC62,"")</f>
        <v>-11.84029626</v>
      </c>
      <c r="AE62" s="38">
        <f t="shared" si="22"/>
        <v>10</v>
      </c>
      <c r="AF62" s="38">
        <f t="shared" si="23"/>
        <v>-8</v>
      </c>
      <c r="AG62" s="1"/>
      <c r="AH62" s="10"/>
      <c r="AI62" s="27">
        <f t="shared" ref="AI62:ED62" si="89">if($B62=AI$3,AI61+$Y62,if($C62=AI$3,AI61+$AD62,AI61))</f>
        <v>1193.044474</v>
      </c>
      <c r="AJ62" s="27">
        <f t="shared" si="89"/>
        <v>1656.567825</v>
      </c>
      <c r="AK62" s="27">
        <f t="shared" si="89"/>
        <v>2406.164838</v>
      </c>
      <c r="AL62" s="27">
        <f t="shared" si="89"/>
        <v>1882.830631</v>
      </c>
      <c r="AM62" s="27">
        <f t="shared" si="89"/>
        <v>1795.089428</v>
      </c>
      <c r="AN62" s="27">
        <f t="shared" si="89"/>
        <v>1295.989198</v>
      </c>
      <c r="AO62" s="27">
        <f t="shared" si="89"/>
        <v>2249.842673</v>
      </c>
      <c r="AP62" s="27">
        <f t="shared" si="89"/>
        <v>1670.579653</v>
      </c>
      <c r="AQ62" s="27">
        <f t="shared" si="89"/>
        <v>1164.99749</v>
      </c>
      <c r="AR62" s="27">
        <f t="shared" si="89"/>
        <v>2174.621755</v>
      </c>
      <c r="AS62" s="27">
        <f t="shared" si="89"/>
        <v>1917.754482</v>
      </c>
      <c r="AT62" s="27">
        <f t="shared" si="89"/>
        <v>2341.157982</v>
      </c>
      <c r="AU62" s="27">
        <f t="shared" si="89"/>
        <v>2294.254537</v>
      </c>
      <c r="AV62" s="27">
        <f t="shared" si="89"/>
        <v>1803.0387</v>
      </c>
      <c r="AW62" s="27">
        <f t="shared" si="89"/>
        <v>1015.463624</v>
      </c>
      <c r="AX62" s="27">
        <f t="shared" si="89"/>
        <v>2190.396148</v>
      </c>
      <c r="AY62" s="27">
        <f t="shared" si="89"/>
        <v>1367.704948</v>
      </c>
      <c r="AZ62" s="27">
        <f t="shared" si="89"/>
        <v>2316.469488</v>
      </c>
      <c r="BA62" s="27">
        <f t="shared" si="89"/>
        <v>2098.907136</v>
      </c>
      <c r="BB62" s="27">
        <f t="shared" si="89"/>
        <v>636.9434937</v>
      </c>
      <c r="BC62" s="27">
        <f t="shared" si="89"/>
        <v>878.5736203</v>
      </c>
      <c r="BD62" s="27">
        <f t="shared" si="89"/>
        <v>1690.538553</v>
      </c>
      <c r="BE62" s="27">
        <f t="shared" si="89"/>
        <v>281.1497685</v>
      </c>
      <c r="BF62" s="27">
        <f t="shared" si="89"/>
        <v>-59.07358257</v>
      </c>
      <c r="BG62" s="27">
        <f t="shared" si="89"/>
        <v>1282.733877</v>
      </c>
      <c r="BH62" s="27">
        <f t="shared" si="89"/>
        <v>295.0069319</v>
      </c>
      <c r="BI62" s="27">
        <f t="shared" si="89"/>
        <v>1732.550996</v>
      </c>
      <c r="BJ62" s="27">
        <f t="shared" si="89"/>
        <v>398.5029281</v>
      </c>
      <c r="BK62" s="27">
        <f t="shared" si="89"/>
        <v>1840.282391</v>
      </c>
      <c r="BL62" s="27">
        <f t="shared" si="89"/>
        <v>1479.464305</v>
      </c>
      <c r="BM62" s="27">
        <f t="shared" si="89"/>
        <v>811.649061</v>
      </c>
      <c r="BN62" s="27">
        <f t="shared" si="89"/>
        <v>1147.122118</v>
      </c>
      <c r="BO62" s="27">
        <f t="shared" si="89"/>
        <v>1000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1532.336449</v>
      </c>
    </row>
    <row r="63">
      <c r="A63" s="1"/>
      <c r="B63" s="29" t="s">
        <v>37</v>
      </c>
      <c r="C63" s="30" t="s">
        <v>55</v>
      </c>
      <c r="D63" s="30">
        <v>0.0</v>
      </c>
      <c r="E63" s="30" t="s">
        <v>37</v>
      </c>
      <c r="F63" s="31">
        <v>46071.0</v>
      </c>
      <c r="G63" s="32"/>
      <c r="H63" s="32" t="b">
        <f t="shared" si="3"/>
        <v>1</v>
      </c>
      <c r="I63" s="32" t="b">
        <f>if(iferror(match(B63,'Osallistujat ja seuranta'!C:C,0),0)&gt;0,TRUE,FALSE)</f>
        <v>1</v>
      </c>
      <c r="J63" s="32" t="b">
        <f>if(iferror(match(C63,'Osallistujat ja seuranta'!C:C,0),0)&gt;0,TRUE,FALSE)</f>
        <v>1</v>
      </c>
      <c r="K63" s="32" t="b">
        <f t="shared" si="4"/>
        <v>1</v>
      </c>
      <c r="L63" s="32" t="b">
        <f t="shared" si="5"/>
        <v>1</v>
      </c>
      <c r="M63" s="32" t="b">
        <f t="shared" si="6"/>
        <v>1</v>
      </c>
      <c r="N63" s="33">
        <f t="shared" si="7"/>
        <v>1</v>
      </c>
      <c r="O63" s="34">
        <f t="shared" si="8"/>
        <v>2406.164838</v>
      </c>
      <c r="P63" s="34">
        <f t="shared" si="9"/>
        <v>2294.254537</v>
      </c>
      <c r="Q63" s="35">
        <f t="shared" si="10"/>
        <v>111.910301</v>
      </c>
      <c r="R63" s="34">
        <f t="shared" si="11"/>
        <v>2294.254537</v>
      </c>
      <c r="S63" s="33">
        <f t="shared" si="12"/>
        <v>1</v>
      </c>
      <c r="T63" s="33">
        <f t="shared" si="13"/>
        <v>-47.56864963</v>
      </c>
      <c r="U63" s="33">
        <f t="shared" si="14"/>
        <v>-48.3943901</v>
      </c>
      <c r="V63" s="36">
        <f t="shared" si="15"/>
        <v>0.6954535219</v>
      </c>
      <c r="W63" s="37">
        <f t="shared" si="16"/>
        <v>10.97397339</v>
      </c>
      <c r="X63" s="37">
        <f t="shared" si="17"/>
        <v>0.04705486956</v>
      </c>
      <c r="Y63" s="37">
        <f>if(N63=1,(W63*(S63-V63))*'Säännöt ja ohjeet'!$B$54+X63,"")</f>
        <v>6.731224764</v>
      </c>
      <c r="Z63" s="37">
        <f t="shared" si="18"/>
        <v>0</v>
      </c>
      <c r="AA63" s="37">
        <f t="shared" si="19"/>
        <v>0.3045464781</v>
      </c>
      <c r="AB63" s="37">
        <f t="shared" si="20"/>
        <v>13.25357189</v>
      </c>
      <c r="AC63" s="37">
        <f t="shared" si="21"/>
        <v>0.1459401833</v>
      </c>
      <c r="AD63" s="37">
        <f>if(N63=1,(AB63*(Z63-AA63))*'Säännöt ja ohjeet'!$B$54+AC63,"")</f>
        <v>-7.926717098</v>
      </c>
      <c r="AE63" s="38">
        <f t="shared" si="22"/>
        <v>9</v>
      </c>
      <c r="AF63" s="38">
        <f t="shared" si="23"/>
        <v>-7</v>
      </c>
      <c r="AG63" s="1"/>
      <c r="AH63" s="10"/>
      <c r="AI63" s="27">
        <f t="shared" ref="AI63:ED63" si="90">if($B63=AI$3,AI62+$Y63,if($C63=AI$3,AI62+$AD63,AI62))</f>
        <v>1193.044474</v>
      </c>
      <c r="AJ63" s="27">
        <f t="shared" si="90"/>
        <v>1656.567825</v>
      </c>
      <c r="AK63" s="27">
        <f t="shared" si="90"/>
        <v>2412.896063</v>
      </c>
      <c r="AL63" s="27">
        <f t="shared" si="90"/>
        <v>1882.830631</v>
      </c>
      <c r="AM63" s="27">
        <f t="shared" si="90"/>
        <v>1795.089428</v>
      </c>
      <c r="AN63" s="27">
        <f t="shared" si="90"/>
        <v>1295.989198</v>
      </c>
      <c r="AO63" s="27">
        <f t="shared" si="90"/>
        <v>2249.842673</v>
      </c>
      <c r="AP63" s="27">
        <f t="shared" si="90"/>
        <v>1670.579653</v>
      </c>
      <c r="AQ63" s="27">
        <f t="shared" si="90"/>
        <v>1164.99749</v>
      </c>
      <c r="AR63" s="27">
        <f t="shared" si="90"/>
        <v>2174.621755</v>
      </c>
      <c r="AS63" s="27">
        <f t="shared" si="90"/>
        <v>1917.754482</v>
      </c>
      <c r="AT63" s="27">
        <f t="shared" si="90"/>
        <v>2341.157982</v>
      </c>
      <c r="AU63" s="27">
        <f t="shared" si="90"/>
        <v>2286.32782</v>
      </c>
      <c r="AV63" s="27">
        <f t="shared" si="90"/>
        <v>1803.0387</v>
      </c>
      <c r="AW63" s="27">
        <f t="shared" si="90"/>
        <v>1015.463624</v>
      </c>
      <c r="AX63" s="27">
        <f t="shared" si="90"/>
        <v>2190.396148</v>
      </c>
      <c r="AY63" s="27">
        <f t="shared" si="90"/>
        <v>1367.704948</v>
      </c>
      <c r="AZ63" s="27">
        <f t="shared" si="90"/>
        <v>2316.469488</v>
      </c>
      <c r="BA63" s="27">
        <f t="shared" si="90"/>
        <v>2098.907136</v>
      </c>
      <c r="BB63" s="27">
        <f t="shared" si="90"/>
        <v>636.9434937</v>
      </c>
      <c r="BC63" s="27">
        <f t="shared" si="90"/>
        <v>878.5736203</v>
      </c>
      <c r="BD63" s="27">
        <f t="shared" si="90"/>
        <v>1690.538553</v>
      </c>
      <c r="BE63" s="27">
        <f t="shared" si="90"/>
        <v>281.1497685</v>
      </c>
      <c r="BF63" s="27">
        <f t="shared" si="90"/>
        <v>-59.07358257</v>
      </c>
      <c r="BG63" s="27">
        <f t="shared" si="90"/>
        <v>1282.733877</v>
      </c>
      <c r="BH63" s="27">
        <f t="shared" si="90"/>
        <v>295.0069319</v>
      </c>
      <c r="BI63" s="27">
        <f t="shared" si="90"/>
        <v>1732.550996</v>
      </c>
      <c r="BJ63" s="27">
        <f t="shared" si="90"/>
        <v>398.5029281</v>
      </c>
      <c r="BK63" s="27">
        <f t="shared" si="90"/>
        <v>1840.282391</v>
      </c>
      <c r="BL63" s="27">
        <f t="shared" si="90"/>
        <v>1479.464305</v>
      </c>
      <c r="BM63" s="27">
        <f t="shared" si="90"/>
        <v>811.649061</v>
      </c>
      <c r="BN63" s="27">
        <f t="shared" si="90"/>
        <v>1147.122118</v>
      </c>
      <c r="BO63" s="27">
        <f t="shared" si="90"/>
        <v>1000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1532.290468</v>
      </c>
    </row>
    <row r="64">
      <c r="A64" s="1"/>
      <c r="B64" s="29" t="s">
        <v>41</v>
      </c>
      <c r="C64" s="30" t="s">
        <v>38</v>
      </c>
      <c r="D64" s="30">
        <v>0.0</v>
      </c>
      <c r="E64" s="30" t="s">
        <v>41</v>
      </c>
      <c r="F64" s="31">
        <v>46075.0</v>
      </c>
      <c r="G64" s="32"/>
      <c r="H64" s="32" t="b">
        <f t="shared" si="3"/>
        <v>1</v>
      </c>
      <c r="I64" s="32" t="b">
        <f>if(iferror(match(B64,'Osallistujat ja seuranta'!C:C,0),0)&gt;0,TRUE,FALSE)</f>
        <v>1</v>
      </c>
      <c r="J64" s="32" t="b">
        <f>if(iferror(match(C64,'Osallistujat ja seuranta'!C:C,0),0)&gt;0,TRUE,FALSE)</f>
        <v>1</v>
      </c>
      <c r="K64" s="32" t="b">
        <f t="shared" si="4"/>
        <v>1</v>
      </c>
      <c r="L64" s="32" t="b">
        <f t="shared" si="5"/>
        <v>1</v>
      </c>
      <c r="M64" s="32" t="b">
        <f t="shared" si="6"/>
        <v>1</v>
      </c>
      <c r="N64" s="33">
        <f t="shared" si="7"/>
        <v>1</v>
      </c>
      <c r="O64" s="34">
        <f t="shared" si="8"/>
        <v>1882.830631</v>
      </c>
      <c r="P64" s="34">
        <f t="shared" si="9"/>
        <v>1795.089428</v>
      </c>
      <c r="Q64" s="35">
        <f t="shared" si="10"/>
        <v>87.74120322</v>
      </c>
      <c r="R64" s="34">
        <f t="shared" si="11"/>
        <v>1795.089428</v>
      </c>
      <c r="S64" s="33">
        <f t="shared" si="12"/>
        <v>1</v>
      </c>
      <c r="T64" s="33">
        <f t="shared" si="13"/>
        <v>-50.79491731</v>
      </c>
      <c r="U64" s="33">
        <f t="shared" si="14"/>
        <v>-51.21542128</v>
      </c>
      <c r="V64" s="36">
        <f t="shared" si="15"/>
        <v>0.6036038396</v>
      </c>
      <c r="W64" s="37">
        <f t="shared" si="16"/>
        <v>22.94176452</v>
      </c>
      <c r="X64" s="37">
        <f t="shared" si="17"/>
        <v>1.04400778</v>
      </c>
      <c r="Y64" s="37">
        <f>if(N64=1,(W64*(S64-V64))*'Säännöt ja ohjeet'!$B$54+X64,"")</f>
        <v>19.23206252</v>
      </c>
      <c r="Z64" s="37">
        <f t="shared" si="18"/>
        <v>0</v>
      </c>
      <c r="AA64" s="37">
        <f t="shared" si="19"/>
        <v>0.3963961604</v>
      </c>
      <c r="AB64" s="37">
        <f t="shared" si="20"/>
        <v>25.25626443</v>
      </c>
      <c r="AC64" s="37">
        <f t="shared" si="21"/>
        <v>1.262639205</v>
      </c>
      <c r="AD64" s="37">
        <f>if(N64=1,(AB64*(Z64-AA64))*'Säännöt ja ohjeet'!$B$54+AC64,"")</f>
        <v>-18.76033329</v>
      </c>
      <c r="AE64" s="38">
        <f t="shared" si="22"/>
        <v>10</v>
      </c>
      <c r="AF64" s="38">
        <f t="shared" si="23"/>
        <v>-8</v>
      </c>
      <c r="AG64" s="1"/>
      <c r="AH64" s="10"/>
      <c r="AI64" s="27">
        <f t="shared" ref="AI64:ED64" si="91">if($B64=AI$3,AI63+$Y64,if($C64=AI$3,AI63+$AD64,AI63))</f>
        <v>1193.044474</v>
      </c>
      <c r="AJ64" s="27">
        <f t="shared" si="91"/>
        <v>1656.567825</v>
      </c>
      <c r="AK64" s="27">
        <f t="shared" si="91"/>
        <v>2412.896063</v>
      </c>
      <c r="AL64" s="27">
        <f t="shared" si="91"/>
        <v>1902.062694</v>
      </c>
      <c r="AM64" s="27">
        <f t="shared" si="91"/>
        <v>1776.329095</v>
      </c>
      <c r="AN64" s="27">
        <f t="shared" si="91"/>
        <v>1295.989198</v>
      </c>
      <c r="AO64" s="27">
        <f t="shared" si="91"/>
        <v>2249.842673</v>
      </c>
      <c r="AP64" s="27">
        <f t="shared" si="91"/>
        <v>1670.579653</v>
      </c>
      <c r="AQ64" s="27">
        <f t="shared" si="91"/>
        <v>1164.99749</v>
      </c>
      <c r="AR64" s="27">
        <f t="shared" si="91"/>
        <v>2174.621755</v>
      </c>
      <c r="AS64" s="27">
        <f t="shared" si="91"/>
        <v>1917.754482</v>
      </c>
      <c r="AT64" s="27">
        <f t="shared" si="91"/>
        <v>2341.157982</v>
      </c>
      <c r="AU64" s="27">
        <f t="shared" si="91"/>
        <v>2286.32782</v>
      </c>
      <c r="AV64" s="27">
        <f t="shared" si="91"/>
        <v>1803.0387</v>
      </c>
      <c r="AW64" s="27">
        <f t="shared" si="91"/>
        <v>1015.463624</v>
      </c>
      <c r="AX64" s="27">
        <f t="shared" si="91"/>
        <v>2190.396148</v>
      </c>
      <c r="AY64" s="27">
        <f t="shared" si="91"/>
        <v>1367.704948</v>
      </c>
      <c r="AZ64" s="27">
        <f t="shared" si="91"/>
        <v>2316.469488</v>
      </c>
      <c r="BA64" s="27">
        <f t="shared" si="91"/>
        <v>2098.907136</v>
      </c>
      <c r="BB64" s="27">
        <f t="shared" si="91"/>
        <v>636.9434937</v>
      </c>
      <c r="BC64" s="27">
        <f t="shared" si="91"/>
        <v>878.5736203</v>
      </c>
      <c r="BD64" s="27">
        <f t="shared" si="91"/>
        <v>1690.538553</v>
      </c>
      <c r="BE64" s="27">
        <f t="shared" si="91"/>
        <v>281.1497685</v>
      </c>
      <c r="BF64" s="27">
        <f t="shared" si="91"/>
        <v>-59.07358257</v>
      </c>
      <c r="BG64" s="27">
        <f t="shared" si="91"/>
        <v>1282.733877</v>
      </c>
      <c r="BH64" s="27">
        <f t="shared" si="91"/>
        <v>295.0069319</v>
      </c>
      <c r="BI64" s="27">
        <f t="shared" si="91"/>
        <v>1732.550996</v>
      </c>
      <c r="BJ64" s="27">
        <f t="shared" si="91"/>
        <v>398.5029281</v>
      </c>
      <c r="BK64" s="27">
        <f t="shared" si="91"/>
        <v>1840.282391</v>
      </c>
      <c r="BL64" s="27">
        <f t="shared" si="91"/>
        <v>1479.464305</v>
      </c>
      <c r="BM64" s="27">
        <f t="shared" si="91"/>
        <v>811.649061</v>
      </c>
      <c r="BN64" s="27">
        <f t="shared" si="91"/>
        <v>1147.122118</v>
      </c>
      <c r="BO64" s="27">
        <f t="shared" si="91"/>
        <v>1000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1532.308612</v>
      </c>
    </row>
    <row r="65">
      <c r="A65" s="1"/>
      <c r="B65" s="29" t="s">
        <v>41</v>
      </c>
      <c r="C65" s="30" t="s">
        <v>47</v>
      </c>
      <c r="D65" s="30">
        <v>0.0</v>
      </c>
      <c r="E65" s="30" t="s">
        <v>41</v>
      </c>
      <c r="F65" s="31">
        <v>46075.0</v>
      </c>
      <c r="G65" s="32"/>
      <c r="H65" s="32" t="b">
        <f t="shared" si="3"/>
        <v>1</v>
      </c>
      <c r="I65" s="32" t="b">
        <f>if(iferror(match(B65,'Osallistujat ja seuranta'!C:C,0),0)&gt;0,TRUE,FALSE)</f>
        <v>1</v>
      </c>
      <c r="J65" s="32" t="b">
        <f>if(iferror(match(C65,'Osallistujat ja seuranta'!C:C,0),0)&gt;0,TRUE,FALSE)</f>
        <v>1</v>
      </c>
      <c r="K65" s="32" t="b">
        <f t="shared" si="4"/>
        <v>1</v>
      </c>
      <c r="L65" s="32" t="b">
        <f t="shared" si="5"/>
        <v>1</v>
      </c>
      <c r="M65" s="32" t="b">
        <f t="shared" si="6"/>
        <v>1</v>
      </c>
      <c r="N65" s="33">
        <f t="shared" si="7"/>
        <v>1</v>
      </c>
      <c r="O65" s="34">
        <f t="shared" si="8"/>
        <v>1902.062694</v>
      </c>
      <c r="P65" s="34">
        <f t="shared" si="9"/>
        <v>1670.579653</v>
      </c>
      <c r="Q65" s="35">
        <f t="shared" si="10"/>
        <v>231.4830403</v>
      </c>
      <c r="R65" s="34">
        <f t="shared" si="11"/>
        <v>1670.579653</v>
      </c>
      <c r="S65" s="33">
        <f t="shared" si="12"/>
        <v>1</v>
      </c>
      <c r="T65" s="33">
        <f t="shared" si="13"/>
        <v>-50.69927154</v>
      </c>
      <c r="U65" s="33">
        <f t="shared" si="14"/>
        <v>-51.7718573</v>
      </c>
      <c r="V65" s="36">
        <f t="shared" si="15"/>
        <v>0.7450883466</v>
      </c>
      <c r="W65" s="37">
        <f t="shared" si="16"/>
        <v>22.44565683</v>
      </c>
      <c r="X65" s="37">
        <f t="shared" si="17"/>
        <v>0.9962212942</v>
      </c>
      <c r="Y65" s="37">
        <f>if(N65=1,(W65*(S65-V65))*'Säännöt ja ohjeet'!$B$54+X65,"")</f>
        <v>12.43954028</v>
      </c>
      <c r="Z65" s="37">
        <f t="shared" si="18"/>
        <v>0</v>
      </c>
      <c r="AA65" s="37">
        <f t="shared" si="19"/>
        <v>0.2549116534</v>
      </c>
      <c r="AB65" s="37">
        <f t="shared" si="20"/>
        <v>28.68170885</v>
      </c>
      <c r="AC65" s="37">
        <f t="shared" si="21"/>
        <v>1.57362743</v>
      </c>
      <c r="AD65" s="37">
        <f>if(N65=1,(AB65*(Z65-AA65))*'Säännöt ja ohjeet'!$B$54+AC65,"")</f>
        <v>-13.04897622</v>
      </c>
      <c r="AE65" s="38">
        <f t="shared" si="22"/>
        <v>7</v>
      </c>
      <c r="AF65" s="38">
        <f t="shared" si="23"/>
        <v>-5</v>
      </c>
      <c r="AG65" s="1"/>
      <c r="AH65" s="10"/>
      <c r="AI65" s="27">
        <f t="shared" ref="AI65:ED65" si="92">if($B65=AI$3,AI64+$Y65,if($C65=AI$3,AI64+$AD65,AI64))</f>
        <v>1193.044474</v>
      </c>
      <c r="AJ65" s="27">
        <f t="shared" si="92"/>
        <v>1656.567825</v>
      </c>
      <c r="AK65" s="27">
        <f t="shared" si="92"/>
        <v>2412.896063</v>
      </c>
      <c r="AL65" s="27">
        <f t="shared" si="92"/>
        <v>1914.502234</v>
      </c>
      <c r="AM65" s="27">
        <f t="shared" si="92"/>
        <v>1776.329095</v>
      </c>
      <c r="AN65" s="27">
        <f t="shared" si="92"/>
        <v>1295.989198</v>
      </c>
      <c r="AO65" s="27">
        <f t="shared" si="92"/>
        <v>2249.842673</v>
      </c>
      <c r="AP65" s="27">
        <f t="shared" si="92"/>
        <v>1657.530677</v>
      </c>
      <c r="AQ65" s="27">
        <f t="shared" si="92"/>
        <v>1164.99749</v>
      </c>
      <c r="AR65" s="27">
        <f t="shared" si="92"/>
        <v>2174.621755</v>
      </c>
      <c r="AS65" s="27">
        <f t="shared" si="92"/>
        <v>1917.754482</v>
      </c>
      <c r="AT65" s="27">
        <f t="shared" si="92"/>
        <v>2341.157982</v>
      </c>
      <c r="AU65" s="27">
        <f t="shared" si="92"/>
        <v>2286.32782</v>
      </c>
      <c r="AV65" s="27">
        <f t="shared" si="92"/>
        <v>1803.0387</v>
      </c>
      <c r="AW65" s="27">
        <f t="shared" si="92"/>
        <v>1015.463624</v>
      </c>
      <c r="AX65" s="27">
        <f t="shared" si="92"/>
        <v>2190.396148</v>
      </c>
      <c r="AY65" s="27">
        <f t="shared" si="92"/>
        <v>1367.704948</v>
      </c>
      <c r="AZ65" s="27">
        <f t="shared" si="92"/>
        <v>2316.469488</v>
      </c>
      <c r="BA65" s="27">
        <f t="shared" si="92"/>
        <v>2098.907136</v>
      </c>
      <c r="BB65" s="27">
        <f t="shared" si="92"/>
        <v>636.9434937</v>
      </c>
      <c r="BC65" s="27">
        <f t="shared" si="92"/>
        <v>878.5736203</v>
      </c>
      <c r="BD65" s="27">
        <f t="shared" si="92"/>
        <v>1690.538553</v>
      </c>
      <c r="BE65" s="27">
        <f t="shared" si="92"/>
        <v>281.1497685</v>
      </c>
      <c r="BF65" s="27">
        <f t="shared" si="92"/>
        <v>-59.07358257</v>
      </c>
      <c r="BG65" s="27">
        <f t="shared" si="92"/>
        <v>1282.733877</v>
      </c>
      <c r="BH65" s="27">
        <f t="shared" si="92"/>
        <v>295.0069319</v>
      </c>
      <c r="BI65" s="27">
        <f t="shared" si="92"/>
        <v>1732.550996</v>
      </c>
      <c r="BJ65" s="27">
        <f t="shared" si="92"/>
        <v>398.5029281</v>
      </c>
      <c r="BK65" s="27">
        <f t="shared" si="92"/>
        <v>1840.282391</v>
      </c>
      <c r="BL65" s="27">
        <f t="shared" si="92"/>
        <v>1479.464305</v>
      </c>
      <c r="BM65" s="27">
        <f t="shared" si="92"/>
        <v>811.649061</v>
      </c>
      <c r="BN65" s="27">
        <f t="shared" si="92"/>
        <v>1147.122118</v>
      </c>
      <c r="BO65" s="27">
        <f t="shared" si="92"/>
        <v>1000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1532.285172</v>
      </c>
    </row>
    <row r="66">
      <c r="A66" s="1"/>
      <c r="B66" s="29" t="s">
        <v>37</v>
      </c>
      <c r="C66" s="30" t="s">
        <v>42</v>
      </c>
      <c r="D66" s="30">
        <v>0.0</v>
      </c>
      <c r="E66" s="30" t="s">
        <v>37</v>
      </c>
      <c r="F66" s="31">
        <v>46082.0</v>
      </c>
      <c r="G66" s="32"/>
      <c r="H66" s="32" t="b">
        <f t="shared" si="3"/>
        <v>1</v>
      </c>
      <c r="I66" s="32" t="b">
        <f>if(iferror(match(B66,'Osallistujat ja seuranta'!C:C,0),0)&gt;0,TRUE,FALSE)</f>
        <v>1</v>
      </c>
      <c r="J66" s="32" t="b">
        <f>if(iferror(match(C66,'Osallistujat ja seuranta'!C:C,0),0)&gt;0,TRUE,FALSE)</f>
        <v>1</v>
      </c>
      <c r="K66" s="32" t="b">
        <f t="shared" si="4"/>
        <v>1</v>
      </c>
      <c r="L66" s="32" t="b">
        <f t="shared" si="5"/>
        <v>1</v>
      </c>
      <c r="M66" s="32" t="b">
        <f t="shared" si="6"/>
        <v>1</v>
      </c>
      <c r="N66" s="33">
        <f t="shared" si="7"/>
        <v>1</v>
      </c>
      <c r="O66" s="34">
        <f t="shared" si="8"/>
        <v>2412.896063</v>
      </c>
      <c r="P66" s="34">
        <f t="shared" si="9"/>
        <v>2341.157982</v>
      </c>
      <c r="Q66" s="35">
        <f t="shared" si="10"/>
        <v>71.73808108</v>
      </c>
      <c r="R66" s="34">
        <f t="shared" si="11"/>
        <v>2341.157982</v>
      </c>
      <c r="S66" s="33">
        <f t="shared" si="12"/>
        <v>1</v>
      </c>
      <c r="T66" s="33">
        <f t="shared" si="13"/>
        <v>-47.51573507</v>
      </c>
      <c r="U66" s="33">
        <f t="shared" si="14"/>
        <v>-48.06008428</v>
      </c>
      <c r="V66" s="36">
        <f t="shared" si="15"/>
        <v>0.6328235716</v>
      </c>
      <c r="W66" s="37">
        <f t="shared" si="16"/>
        <v>10.8420453</v>
      </c>
      <c r="X66" s="37">
        <f t="shared" si="17"/>
        <v>0.04364232899</v>
      </c>
      <c r="Y66" s="37">
        <f>if(N66=1,(W66*(S66-V66))*'Säännöt ja ohjeet'!$B$54+X66,"")</f>
        <v>8.005529268</v>
      </c>
      <c r="Z66" s="37">
        <f t="shared" si="18"/>
        <v>0</v>
      </c>
      <c r="AA66" s="37">
        <f t="shared" si="19"/>
        <v>0.3671764284</v>
      </c>
      <c r="AB66" s="37">
        <f t="shared" si="20"/>
        <v>12.27855609</v>
      </c>
      <c r="AC66" s="37">
        <f t="shared" si="21"/>
        <v>0.09372735144</v>
      </c>
      <c r="AD66" s="37">
        <f>if(N66=1,(AB66*(Z66-AA66))*'Säännöt ja ohjeet'!$B$54+AC66,"")</f>
        <v>-8.923065391</v>
      </c>
      <c r="AE66" s="38">
        <f t="shared" si="22"/>
        <v>10</v>
      </c>
      <c r="AF66" s="38">
        <f t="shared" si="23"/>
        <v>-8</v>
      </c>
      <c r="AG66" s="1"/>
      <c r="AH66" s="10"/>
      <c r="AI66" s="27">
        <f t="shared" ref="AI66:ED66" si="93">if($B66=AI$3,AI65+$Y66,if($C66=AI$3,AI65+$AD66,AI65))</f>
        <v>1193.044474</v>
      </c>
      <c r="AJ66" s="27">
        <f t="shared" si="93"/>
        <v>1656.567825</v>
      </c>
      <c r="AK66" s="27">
        <f t="shared" si="93"/>
        <v>2420.901592</v>
      </c>
      <c r="AL66" s="27">
        <f t="shared" si="93"/>
        <v>1914.502234</v>
      </c>
      <c r="AM66" s="27">
        <f t="shared" si="93"/>
        <v>1776.329095</v>
      </c>
      <c r="AN66" s="27">
        <f t="shared" si="93"/>
        <v>1295.989198</v>
      </c>
      <c r="AO66" s="27">
        <f t="shared" si="93"/>
        <v>2249.842673</v>
      </c>
      <c r="AP66" s="27">
        <f t="shared" si="93"/>
        <v>1657.530677</v>
      </c>
      <c r="AQ66" s="27">
        <f t="shared" si="93"/>
        <v>1164.99749</v>
      </c>
      <c r="AR66" s="27">
        <f t="shared" si="93"/>
        <v>2174.621755</v>
      </c>
      <c r="AS66" s="27">
        <f t="shared" si="93"/>
        <v>1917.754482</v>
      </c>
      <c r="AT66" s="27">
        <f t="shared" si="93"/>
        <v>2332.234917</v>
      </c>
      <c r="AU66" s="27">
        <f t="shared" si="93"/>
        <v>2286.32782</v>
      </c>
      <c r="AV66" s="27">
        <f t="shared" si="93"/>
        <v>1803.0387</v>
      </c>
      <c r="AW66" s="27">
        <f t="shared" si="93"/>
        <v>1015.463624</v>
      </c>
      <c r="AX66" s="27">
        <f t="shared" si="93"/>
        <v>2190.396148</v>
      </c>
      <c r="AY66" s="27">
        <f t="shared" si="93"/>
        <v>1367.704948</v>
      </c>
      <c r="AZ66" s="27">
        <f t="shared" si="93"/>
        <v>2316.469488</v>
      </c>
      <c r="BA66" s="27">
        <f t="shared" si="93"/>
        <v>2098.907136</v>
      </c>
      <c r="BB66" s="27">
        <f t="shared" si="93"/>
        <v>636.9434937</v>
      </c>
      <c r="BC66" s="27">
        <f t="shared" si="93"/>
        <v>878.5736203</v>
      </c>
      <c r="BD66" s="27">
        <f t="shared" si="93"/>
        <v>1690.538553</v>
      </c>
      <c r="BE66" s="27">
        <f t="shared" si="93"/>
        <v>281.1497685</v>
      </c>
      <c r="BF66" s="27">
        <f t="shared" si="93"/>
        <v>-59.07358257</v>
      </c>
      <c r="BG66" s="27">
        <f t="shared" si="93"/>
        <v>1282.733877</v>
      </c>
      <c r="BH66" s="27">
        <f t="shared" si="93"/>
        <v>295.0069319</v>
      </c>
      <c r="BI66" s="27">
        <f t="shared" si="93"/>
        <v>1732.550996</v>
      </c>
      <c r="BJ66" s="27">
        <f t="shared" si="93"/>
        <v>398.5029281</v>
      </c>
      <c r="BK66" s="27">
        <f t="shared" si="93"/>
        <v>1840.282391</v>
      </c>
      <c r="BL66" s="27">
        <f t="shared" si="93"/>
        <v>1479.464305</v>
      </c>
      <c r="BM66" s="27">
        <f t="shared" si="93"/>
        <v>811.649061</v>
      </c>
      <c r="BN66" s="27">
        <f t="shared" si="93"/>
        <v>1147.122118</v>
      </c>
      <c r="BO66" s="27">
        <f t="shared" si="93"/>
        <v>1000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1532.249882</v>
      </c>
    </row>
    <row r="67">
      <c r="A67" s="1"/>
      <c r="B67" s="29" t="s">
        <v>37</v>
      </c>
      <c r="C67" s="30" t="s">
        <v>43</v>
      </c>
      <c r="D67" s="30">
        <v>9.0</v>
      </c>
      <c r="E67" s="30" t="s">
        <v>37</v>
      </c>
      <c r="F67" s="31">
        <v>46082.0</v>
      </c>
      <c r="G67" s="32"/>
      <c r="H67" s="32" t="b">
        <f t="shared" si="3"/>
        <v>1</v>
      </c>
      <c r="I67" s="32" t="b">
        <f>if(iferror(match(B67,'Osallistujat ja seuranta'!C:C,0),0)&gt;0,TRUE,FALSE)</f>
        <v>1</v>
      </c>
      <c r="J67" s="32" t="b">
        <f>if(iferror(match(C67,'Osallistujat ja seuranta'!C:C,0),0)&gt;0,TRUE,FALSE)</f>
        <v>1</v>
      </c>
      <c r="K67" s="32" t="b">
        <f t="shared" si="4"/>
        <v>1</v>
      </c>
      <c r="L67" s="32" t="b">
        <f t="shared" si="5"/>
        <v>1</v>
      </c>
      <c r="M67" s="32" t="b">
        <f t="shared" si="6"/>
        <v>1</v>
      </c>
      <c r="N67" s="33">
        <f t="shared" si="7"/>
        <v>1</v>
      </c>
      <c r="O67" s="34">
        <f t="shared" si="8"/>
        <v>2420.901592</v>
      </c>
      <c r="P67" s="34">
        <f t="shared" si="9"/>
        <v>878.5736203</v>
      </c>
      <c r="Q67" s="35">
        <f t="shared" si="10"/>
        <v>692.3279722</v>
      </c>
      <c r="R67" s="34">
        <f t="shared" si="11"/>
        <v>1728.57362</v>
      </c>
      <c r="S67" s="33">
        <f t="shared" si="12"/>
        <v>1</v>
      </c>
      <c r="T67" s="33">
        <f t="shared" si="13"/>
        <v>-47.45227792</v>
      </c>
      <c r="U67" s="33">
        <f t="shared" si="14"/>
        <v>-51.51817306</v>
      </c>
      <c r="V67" s="36">
        <f t="shared" si="15"/>
        <v>0.9831414513</v>
      </c>
      <c r="W67" s="37">
        <f t="shared" si="16"/>
        <v>10.68592191</v>
      </c>
      <c r="X67" s="37">
        <f t="shared" si="17"/>
        <v>0.03987336172</v>
      </c>
      <c r="Y67" s="37">
        <f>if(N67=1,(W67*(S67-V67))*'Säännöt ja ohjeet'!$B$54+X67,"")</f>
        <v>0.4001716317</v>
      </c>
      <c r="Z67" s="37">
        <f t="shared" si="18"/>
        <v>0</v>
      </c>
      <c r="AA67" s="37">
        <f t="shared" si="19"/>
        <v>0.0168585487</v>
      </c>
      <c r="AB67" s="37">
        <f t="shared" si="20"/>
        <v>54.05875482</v>
      </c>
      <c r="AC67" s="37">
        <f t="shared" si="21"/>
        <v>3.553565953</v>
      </c>
      <c r="AD67" s="37">
        <f>if(N67=1,(AB67*(Z67-AA67))*'Säännöt ja ohjeet'!$B$54+AC67,"")</f>
        <v>1.730861652</v>
      </c>
      <c r="AE67" s="38">
        <f t="shared" si="22"/>
        <v>-1</v>
      </c>
      <c r="AF67" s="38">
        <f t="shared" si="23"/>
        <v>1</v>
      </c>
      <c r="AG67" s="1"/>
      <c r="AH67" s="10"/>
      <c r="AI67" s="27">
        <f t="shared" ref="AI67:ED67" si="94">if($B67=AI$3,AI66+$Y67,if($C67=AI$3,AI66+$AD67,AI66))</f>
        <v>1193.044474</v>
      </c>
      <c r="AJ67" s="27">
        <f t="shared" si="94"/>
        <v>1656.567825</v>
      </c>
      <c r="AK67" s="27">
        <f t="shared" si="94"/>
        <v>2421.301764</v>
      </c>
      <c r="AL67" s="27">
        <f t="shared" si="94"/>
        <v>1914.502234</v>
      </c>
      <c r="AM67" s="27">
        <f t="shared" si="94"/>
        <v>1776.329095</v>
      </c>
      <c r="AN67" s="27">
        <f t="shared" si="94"/>
        <v>1295.989198</v>
      </c>
      <c r="AO67" s="27">
        <f t="shared" si="94"/>
        <v>2249.842673</v>
      </c>
      <c r="AP67" s="27">
        <f t="shared" si="94"/>
        <v>1657.530677</v>
      </c>
      <c r="AQ67" s="27">
        <f t="shared" si="94"/>
        <v>1164.99749</v>
      </c>
      <c r="AR67" s="27">
        <f t="shared" si="94"/>
        <v>2174.621755</v>
      </c>
      <c r="AS67" s="27">
        <f t="shared" si="94"/>
        <v>1917.754482</v>
      </c>
      <c r="AT67" s="27">
        <f t="shared" si="94"/>
        <v>2332.234917</v>
      </c>
      <c r="AU67" s="27">
        <f t="shared" si="94"/>
        <v>2286.32782</v>
      </c>
      <c r="AV67" s="27">
        <f t="shared" si="94"/>
        <v>1803.0387</v>
      </c>
      <c r="AW67" s="27">
        <f t="shared" si="94"/>
        <v>1015.463624</v>
      </c>
      <c r="AX67" s="27">
        <f t="shared" si="94"/>
        <v>2190.396148</v>
      </c>
      <c r="AY67" s="27">
        <f t="shared" si="94"/>
        <v>1367.704948</v>
      </c>
      <c r="AZ67" s="27">
        <f t="shared" si="94"/>
        <v>2316.469488</v>
      </c>
      <c r="BA67" s="27">
        <f t="shared" si="94"/>
        <v>2098.907136</v>
      </c>
      <c r="BB67" s="27">
        <f t="shared" si="94"/>
        <v>636.9434937</v>
      </c>
      <c r="BC67" s="27">
        <f t="shared" si="94"/>
        <v>880.3044819</v>
      </c>
      <c r="BD67" s="27">
        <f t="shared" si="94"/>
        <v>1690.538553</v>
      </c>
      <c r="BE67" s="27">
        <f t="shared" si="94"/>
        <v>281.1497685</v>
      </c>
      <c r="BF67" s="27">
        <f t="shared" si="94"/>
        <v>-59.07358257</v>
      </c>
      <c r="BG67" s="27">
        <f t="shared" si="94"/>
        <v>1282.733877</v>
      </c>
      <c r="BH67" s="27">
        <f t="shared" si="94"/>
        <v>295.0069319</v>
      </c>
      <c r="BI67" s="27">
        <f t="shared" si="94"/>
        <v>1732.550996</v>
      </c>
      <c r="BJ67" s="27">
        <f t="shared" si="94"/>
        <v>398.5029281</v>
      </c>
      <c r="BK67" s="27">
        <f t="shared" si="94"/>
        <v>1840.282391</v>
      </c>
      <c r="BL67" s="27">
        <f t="shared" si="94"/>
        <v>1479.464305</v>
      </c>
      <c r="BM67" s="27">
        <f t="shared" si="94"/>
        <v>811.649061</v>
      </c>
      <c r="BN67" s="27">
        <f t="shared" si="94"/>
        <v>1147.122118</v>
      </c>
      <c r="BO67" s="27">
        <f t="shared" si="94"/>
        <v>1000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1532.331845</v>
      </c>
    </row>
    <row r="68">
      <c r="A68" s="1"/>
      <c r="B68" s="29" t="s">
        <v>41</v>
      </c>
      <c r="C68" s="30" t="s">
        <v>47</v>
      </c>
      <c r="D68" s="30">
        <v>0.0</v>
      </c>
      <c r="E68" s="30" t="s">
        <v>41</v>
      </c>
      <c r="F68" s="31">
        <v>46082.0</v>
      </c>
      <c r="G68" s="32"/>
      <c r="H68" s="32" t="b">
        <f t="shared" si="3"/>
        <v>1</v>
      </c>
      <c r="I68" s="32" t="b">
        <f>if(iferror(match(B68,'Osallistujat ja seuranta'!C:C,0),0)&gt;0,TRUE,FALSE)</f>
        <v>1</v>
      </c>
      <c r="J68" s="32" t="b">
        <f>if(iferror(match(C68,'Osallistujat ja seuranta'!C:C,0),0)&gt;0,TRUE,FALSE)</f>
        <v>1</v>
      </c>
      <c r="K68" s="32" t="b">
        <f t="shared" si="4"/>
        <v>1</v>
      </c>
      <c r="L68" s="32" t="b">
        <f t="shared" si="5"/>
        <v>1</v>
      </c>
      <c r="M68" s="32" t="b">
        <f t="shared" si="6"/>
        <v>1</v>
      </c>
      <c r="N68" s="33">
        <f t="shared" si="7"/>
        <v>1</v>
      </c>
      <c r="O68" s="34">
        <f t="shared" si="8"/>
        <v>1914.502234</v>
      </c>
      <c r="P68" s="34">
        <f t="shared" si="9"/>
        <v>1657.530677</v>
      </c>
      <c r="Q68" s="35">
        <f t="shared" si="10"/>
        <v>256.9715568</v>
      </c>
      <c r="R68" s="34">
        <f t="shared" si="11"/>
        <v>1657.530677</v>
      </c>
      <c r="S68" s="33">
        <f t="shared" si="12"/>
        <v>1</v>
      </c>
      <c r="T68" s="33">
        <f t="shared" si="13"/>
        <v>-50.63670326</v>
      </c>
      <c r="U68" s="33">
        <f t="shared" si="14"/>
        <v>-51.82769251</v>
      </c>
      <c r="V68" s="36">
        <f t="shared" si="15"/>
        <v>0.7669179438</v>
      </c>
      <c r="W68" s="37">
        <f t="shared" si="16"/>
        <v>22.1269388</v>
      </c>
      <c r="X68" s="37">
        <f t="shared" si="17"/>
        <v>0.9653533463</v>
      </c>
      <c r="Y68" s="37">
        <f>if(N68=1,(W68*(S68-V68))*'Säännöt ja ohjeet'!$B$54+X68,"")</f>
        <v>11.28013813</v>
      </c>
      <c r="Z68" s="37">
        <f t="shared" si="18"/>
        <v>0</v>
      </c>
      <c r="AA68" s="37">
        <f t="shared" si="19"/>
        <v>0.2330820562</v>
      </c>
      <c r="AB68" s="37">
        <f t="shared" si="20"/>
        <v>29.05010014</v>
      </c>
      <c r="AC68" s="37">
        <f t="shared" si="21"/>
        <v>1.60623835</v>
      </c>
      <c r="AD68" s="37">
        <f>if(N68=1,(AB68*(Z68-AA68))*'Säännöt ja ohjeet'!$B$54+AC68,"")</f>
        <v>-11.9358758</v>
      </c>
      <c r="AE68" s="38">
        <f t="shared" si="22"/>
        <v>6</v>
      </c>
      <c r="AF68" s="38">
        <f t="shared" si="23"/>
        <v>-4</v>
      </c>
      <c r="AG68" s="1"/>
      <c r="AH68" s="10"/>
      <c r="AI68" s="27">
        <f t="shared" ref="AI68:ED68" si="95">if($B68=AI$3,AI67+$Y68,if($C68=AI$3,AI67+$AD68,AI67))</f>
        <v>1193.044474</v>
      </c>
      <c r="AJ68" s="27">
        <f t="shared" si="95"/>
        <v>1656.567825</v>
      </c>
      <c r="AK68" s="27">
        <f t="shared" si="95"/>
        <v>2421.301764</v>
      </c>
      <c r="AL68" s="27">
        <f t="shared" si="95"/>
        <v>1925.782372</v>
      </c>
      <c r="AM68" s="27">
        <f t="shared" si="95"/>
        <v>1776.329095</v>
      </c>
      <c r="AN68" s="27">
        <f t="shared" si="95"/>
        <v>1295.989198</v>
      </c>
      <c r="AO68" s="27">
        <f t="shared" si="95"/>
        <v>2249.842673</v>
      </c>
      <c r="AP68" s="27">
        <f t="shared" si="95"/>
        <v>1645.594801</v>
      </c>
      <c r="AQ68" s="27">
        <f t="shared" si="95"/>
        <v>1164.99749</v>
      </c>
      <c r="AR68" s="27">
        <f t="shared" si="95"/>
        <v>2174.621755</v>
      </c>
      <c r="AS68" s="27">
        <f t="shared" si="95"/>
        <v>1917.754482</v>
      </c>
      <c r="AT68" s="27">
        <f t="shared" si="95"/>
        <v>2332.234917</v>
      </c>
      <c r="AU68" s="27">
        <f t="shared" si="95"/>
        <v>2286.32782</v>
      </c>
      <c r="AV68" s="27">
        <f t="shared" si="95"/>
        <v>1803.0387</v>
      </c>
      <c r="AW68" s="27">
        <f t="shared" si="95"/>
        <v>1015.463624</v>
      </c>
      <c r="AX68" s="27">
        <f t="shared" si="95"/>
        <v>2190.396148</v>
      </c>
      <c r="AY68" s="27">
        <f t="shared" si="95"/>
        <v>1367.704948</v>
      </c>
      <c r="AZ68" s="27">
        <f t="shared" si="95"/>
        <v>2316.469488</v>
      </c>
      <c r="BA68" s="27">
        <f t="shared" si="95"/>
        <v>2098.907136</v>
      </c>
      <c r="BB68" s="27">
        <f t="shared" si="95"/>
        <v>636.9434937</v>
      </c>
      <c r="BC68" s="27">
        <f t="shared" si="95"/>
        <v>880.3044819</v>
      </c>
      <c r="BD68" s="27">
        <f t="shared" si="95"/>
        <v>1690.538553</v>
      </c>
      <c r="BE68" s="27">
        <f t="shared" si="95"/>
        <v>281.1497685</v>
      </c>
      <c r="BF68" s="27">
        <f t="shared" si="95"/>
        <v>-59.07358257</v>
      </c>
      <c r="BG68" s="27">
        <f t="shared" si="95"/>
        <v>1282.733877</v>
      </c>
      <c r="BH68" s="27">
        <f t="shared" si="95"/>
        <v>295.0069319</v>
      </c>
      <c r="BI68" s="27">
        <f t="shared" si="95"/>
        <v>1732.550996</v>
      </c>
      <c r="BJ68" s="27">
        <f t="shared" si="95"/>
        <v>398.5029281</v>
      </c>
      <c r="BK68" s="27">
        <f t="shared" si="95"/>
        <v>1840.282391</v>
      </c>
      <c r="BL68" s="27">
        <f t="shared" si="95"/>
        <v>1479.464305</v>
      </c>
      <c r="BM68" s="27">
        <f t="shared" si="95"/>
        <v>811.649061</v>
      </c>
      <c r="BN68" s="27">
        <f t="shared" si="95"/>
        <v>1147.122118</v>
      </c>
      <c r="BO68" s="27">
        <f t="shared" si="95"/>
        <v>1000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1532.306624</v>
      </c>
    </row>
    <row r="69">
      <c r="A69" s="1"/>
      <c r="B69" s="29" t="s">
        <v>41</v>
      </c>
      <c r="C69" s="30" t="s">
        <v>38</v>
      </c>
      <c r="D69" s="30">
        <v>0.0</v>
      </c>
      <c r="E69" s="30" t="s">
        <v>41</v>
      </c>
      <c r="F69" s="31">
        <v>46082.0</v>
      </c>
      <c r="G69" s="32"/>
      <c r="H69" s="32" t="b">
        <f t="shared" si="3"/>
        <v>1</v>
      </c>
      <c r="I69" s="32" t="b">
        <f>if(iferror(match(B69,'Osallistujat ja seuranta'!C:C,0),0)&gt;0,TRUE,FALSE)</f>
        <v>1</v>
      </c>
      <c r="J69" s="32" t="b">
        <f>if(iferror(match(C69,'Osallistujat ja seuranta'!C:C,0),0)&gt;0,TRUE,FALSE)</f>
        <v>1</v>
      </c>
      <c r="K69" s="32" t="b">
        <f t="shared" si="4"/>
        <v>1</v>
      </c>
      <c r="L69" s="32" t="b">
        <f t="shared" si="5"/>
        <v>1</v>
      </c>
      <c r="M69" s="32" t="b">
        <f t="shared" si="6"/>
        <v>1</v>
      </c>
      <c r="N69" s="33">
        <f t="shared" si="7"/>
        <v>1</v>
      </c>
      <c r="O69" s="34">
        <f t="shared" si="8"/>
        <v>1925.782372</v>
      </c>
      <c r="P69" s="34">
        <f t="shared" si="9"/>
        <v>1776.329095</v>
      </c>
      <c r="Q69" s="35">
        <f t="shared" si="10"/>
        <v>149.4532774</v>
      </c>
      <c r="R69" s="34">
        <f t="shared" si="11"/>
        <v>1776.329095</v>
      </c>
      <c r="S69" s="33">
        <f t="shared" si="12"/>
        <v>1</v>
      </c>
      <c r="T69" s="33">
        <f t="shared" si="13"/>
        <v>-50.57947895</v>
      </c>
      <c r="U69" s="33">
        <f t="shared" si="14"/>
        <v>-51.3021444</v>
      </c>
      <c r="V69" s="36">
        <f t="shared" si="15"/>
        <v>0.6731936968</v>
      </c>
      <c r="W69" s="37">
        <f t="shared" si="16"/>
        <v>21.83940646</v>
      </c>
      <c r="X69" s="37">
        <f t="shared" si="17"/>
        <v>0.9373955116</v>
      </c>
      <c r="Y69" s="37">
        <f>if(N69=1,(W69*(S69-V69))*'Säännöt ja ohjeet'!$B$54+X69,"")</f>
        <v>15.21190689</v>
      </c>
      <c r="Z69" s="37">
        <f t="shared" si="18"/>
        <v>0</v>
      </c>
      <c r="AA69" s="37">
        <f t="shared" si="19"/>
        <v>0.3268063032</v>
      </c>
      <c r="AB69" s="37">
        <f t="shared" si="20"/>
        <v>25.76189978</v>
      </c>
      <c r="AC69" s="37">
        <f t="shared" si="21"/>
        <v>1.309464259</v>
      </c>
      <c r="AD69" s="37">
        <f>if(N69=1,(AB69*(Z69-AA69))*'Säännöt ja ohjeet'!$B$54+AC69,"")</f>
        <v>-15.5288382</v>
      </c>
      <c r="AE69" s="38">
        <f t="shared" si="22"/>
        <v>9</v>
      </c>
      <c r="AF69" s="38">
        <f t="shared" si="23"/>
        <v>-7</v>
      </c>
      <c r="AG69" s="1"/>
      <c r="AH69" s="10"/>
      <c r="AI69" s="27">
        <f t="shared" ref="AI69:ED69" si="96">if($B69=AI$3,AI68+$Y69,if($C69=AI$3,AI68+$AD69,AI68))</f>
        <v>1193.044474</v>
      </c>
      <c r="AJ69" s="27">
        <f t="shared" si="96"/>
        <v>1656.567825</v>
      </c>
      <c r="AK69" s="27">
        <f t="shared" si="96"/>
        <v>2421.301764</v>
      </c>
      <c r="AL69" s="27">
        <f t="shared" si="96"/>
        <v>1940.994279</v>
      </c>
      <c r="AM69" s="27">
        <f t="shared" si="96"/>
        <v>1760.800257</v>
      </c>
      <c r="AN69" s="27">
        <f t="shared" si="96"/>
        <v>1295.989198</v>
      </c>
      <c r="AO69" s="27">
        <f t="shared" si="96"/>
        <v>2249.842673</v>
      </c>
      <c r="AP69" s="27">
        <f t="shared" si="96"/>
        <v>1645.594801</v>
      </c>
      <c r="AQ69" s="27">
        <f t="shared" si="96"/>
        <v>1164.99749</v>
      </c>
      <c r="AR69" s="27">
        <f t="shared" si="96"/>
        <v>2174.621755</v>
      </c>
      <c r="AS69" s="27">
        <f t="shared" si="96"/>
        <v>1917.754482</v>
      </c>
      <c r="AT69" s="27">
        <f t="shared" si="96"/>
        <v>2332.234917</v>
      </c>
      <c r="AU69" s="27">
        <f t="shared" si="96"/>
        <v>2286.32782</v>
      </c>
      <c r="AV69" s="27">
        <f t="shared" si="96"/>
        <v>1803.0387</v>
      </c>
      <c r="AW69" s="27">
        <f t="shared" si="96"/>
        <v>1015.463624</v>
      </c>
      <c r="AX69" s="27">
        <f t="shared" si="96"/>
        <v>2190.396148</v>
      </c>
      <c r="AY69" s="27">
        <f t="shared" si="96"/>
        <v>1367.704948</v>
      </c>
      <c r="AZ69" s="27">
        <f t="shared" si="96"/>
        <v>2316.469488</v>
      </c>
      <c r="BA69" s="27">
        <f t="shared" si="96"/>
        <v>2098.907136</v>
      </c>
      <c r="BB69" s="27">
        <f t="shared" si="96"/>
        <v>636.9434937</v>
      </c>
      <c r="BC69" s="27">
        <f t="shared" si="96"/>
        <v>880.3044819</v>
      </c>
      <c r="BD69" s="27">
        <f t="shared" si="96"/>
        <v>1690.538553</v>
      </c>
      <c r="BE69" s="27">
        <f t="shared" si="96"/>
        <v>281.1497685</v>
      </c>
      <c r="BF69" s="27">
        <f t="shared" si="96"/>
        <v>-59.07358257</v>
      </c>
      <c r="BG69" s="27">
        <f t="shared" si="96"/>
        <v>1282.733877</v>
      </c>
      <c r="BH69" s="27">
        <f t="shared" si="96"/>
        <v>295.0069319</v>
      </c>
      <c r="BI69" s="27">
        <f t="shared" si="96"/>
        <v>1732.550996</v>
      </c>
      <c r="BJ69" s="27">
        <f t="shared" si="96"/>
        <v>398.5029281</v>
      </c>
      <c r="BK69" s="27">
        <f t="shared" si="96"/>
        <v>1840.282391</v>
      </c>
      <c r="BL69" s="27">
        <f t="shared" si="96"/>
        <v>1479.464305</v>
      </c>
      <c r="BM69" s="27">
        <f t="shared" si="96"/>
        <v>811.649061</v>
      </c>
      <c r="BN69" s="27">
        <f t="shared" si="96"/>
        <v>1147.122118</v>
      </c>
      <c r="BO69" s="27">
        <f t="shared" si="96"/>
        <v>1000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1532.294435</v>
      </c>
    </row>
    <row r="70">
      <c r="A70" s="1"/>
      <c r="B70" s="29" t="s">
        <v>37</v>
      </c>
      <c r="C70" s="30" t="s">
        <v>56</v>
      </c>
      <c r="D70" s="30">
        <v>9.0</v>
      </c>
      <c r="E70" s="30" t="s">
        <v>37</v>
      </c>
      <c r="F70" s="31">
        <v>46085.0</v>
      </c>
      <c r="G70" s="32"/>
      <c r="H70" s="32" t="b">
        <f t="shared" si="3"/>
        <v>1</v>
      </c>
      <c r="I70" s="32" t="b">
        <f>if(iferror(match(B70,'Osallistujat ja seuranta'!C:C,0),0)&gt;0,TRUE,FALSE)</f>
        <v>1</v>
      </c>
      <c r="J70" s="32" t="b">
        <f>if(iferror(match(C70,'Osallistujat ja seuranta'!C:C,0),0)&gt;0,TRUE,FALSE)</f>
        <v>1</v>
      </c>
      <c r="K70" s="32" t="b">
        <f t="shared" si="4"/>
        <v>1</v>
      </c>
      <c r="L70" s="32" t="b">
        <f t="shared" si="5"/>
        <v>1</v>
      </c>
      <c r="M70" s="32" t="b">
        <f t="shared" si="6"/>
        <v>1</v>
      </c>
      <c r="N70" s="33">
        <f t="shared" si="7"/>
        <v>1</v>
      </c>
      <c r="O70" s="34">
        <f t="shared" si="8"/>
        <v>2421.301764</v>
      </c>
      <c r="P70" s="34">
        <f t="shared" si="9"/>
        <v>1000</v>
      </c>
      <c r="Q70" s="35">
        <f t="shared" si="10"/>
        <v>571.3017641</v>
      </c>
      <c r="R70" s="34">
        <f t="shared" si="11"/>
        <v>1850</v>
      </c>
      <c r="S70" s="33">
        <f t="shared" si="12"/>
        <v>1</v>
      </c>
      <c r="T70" s="33">
        <f t="shared" si="13"/>
        <v>-47.44909074</v>
      </c>
      <c r="U70" s="33">
        <f t="shared" si="14"/>
        <v>-50.95523185</v>
      </c>
      <c r="V70" s="36">
        <f t="shared" si="15"/>
        <v>0.970861998</v>
      </c>
      <c r="W70" s="37">
        <f t="shared" si="16"/>
        <v>10.67814009</v>
      </c>
      <c r="X70" s="37">
        <f t="shared" si="17"/>
        <v>0.03969290362</v>
      </c>
      <c r="Y70" s="37">
        <f>if(N70=1,(W70*(S70-V70))*'Säännöt ja ohjeet'!$B$54+X70,"")</f>
        <v>0.6619722371</v>
      </c>
      <c r="Z70" s="37">
        <f t="shared" si="18"/>
        <v>0</v>
      </c>
      <c r="AA70" s="37">
        <f t="shared" si="19"/>
        <v>0.02913800195</v>
      </c>
      <c r="AB70" s="37">
        <f t="shared" si="20"/>
        <v>49.78706725</v>
      </c>
      <c r="AC70" s="37">
        <f t="shared" si="21"/>
        <v>3.250000018</v>
      </c>
      <c r="AD70" s="37">
        <f>if(N70=1,(AB70*(Z70-AA70))*'Säännöt ja ohjeet'!$B$54+AC70,"")</f>
        <v>0.3486086919</v>
      </c>
      <c r="AE70" s="38">
        <f t="shared" si="22"/>
        <v>1</v>
      </c>
      <c r="AF70" s="38">
        <f t="shared" si="23"/>
        <v>1</v>
      </c>
      <c r="AG70" s="1"/>
      <c r="AH70" s="10"/>
      <c r="AI70" s="27">
        <f t="shared" ref="AI70:ED70" si="97">if($B70=AI$3,AI69+$Y70,if($C70=AI$3,AI69+$AD70,AI69))</f>
        <v>1193.044474</v>
      </c>
      <c r="AJ70" s="27">
        <f t="shared" si="97"/>
        <v>1656.567825</v>
      </c>
      <c r="AK70" s="27">
        <f t="shared" si="97"/>
        <v>2421.963736</v>
      </c>
      <c r="AL70" s="27">
        <f t="shared" si="97"/>
        <v>1940.994279</v>
      </c>
      <c r="AM70" s="27">
        <f t="shared" si="97"/>
        <v>1760.800257</v>
      </c>
      <c r="AN70" s="27">
        <f t="shared" si="97"/>
        <v>1295.989198</v>
      </c>
      <c r="AO70" s="27">
        <f t="shared" si="97"/>
        <v>2249.842673</v>
      </c>
      <c r="AP70" s="27">
        <f t="shared" si="97"/>
        <v>1645.594801</v>
      </c>
      <c r="AQ70" s="27">
        <f t="shared" si="97"/>
        <v>1164.99749</v>
      </c>
      <c r="AR70" s="27">
        <f t="shared" si="97"/>
        <v>2174.621755</v>
      </c>
      <c r="AS70" s="27">
        <f t="shared" si="97"/>
        <v>1917.754482</v>
      </c>
      <c r="AT70" s="27">
        <f t="shared" si="97"/>
        <v>2332.234917</v>
      </c>
      <c r="AU70" s="27">
        <f t="shared" si="97"/>
        <v>2286.32782</v>
      </c>
      <c r="AV70" s="27">
        <f t="shared" si="97"/>
        <v>1803.0387</v>
      </c>
      <c r="AW70" s="27">
        <f t="shared" si="97"/>
        <v>1015.463624</v>
      </c>
      <c r="AX70" s="27">
        <f t="shared" si="97"/>
        <v>2190.396148</v>
      </c>
      <c r="AY70" s="27">
        <f t="shared" si="97"/>
        <v>1367.704948</v>
      </c>
      <c r="AZ70" s="27">
        <f t="shared" si="97"/>
        <v>2316.469488</v>
      </c>
      <c r="BA70" s="27">
        <f t="shared" si="97"/>
        <v>2098.907136</v>
      </c>
      <c r="BB70" s="27">
        <f t="shared" si="97"/>
        <v>636.9434937</v>
      </c>
      <c r="BC70" s="27">
        <f t="shared" si="97"/>
        <v>880.3044819</v>
      </c>
      <c r="BD70" s="27">
        <f t="shared" si="97"/>
        <v>1690.538553</v>
      </c>
      <c r="BE70" s="27">
        <f t="shared" si="97"/>
        <v>281.1497685</v>
      </c>
      <c r="BF70" s="27">
        <f t="shared" si="97"/>
        <v>-59.07358257</v>
      </c>
      <c r="BG70" s="27">
        <f t="shared" si="97"/>
        <v>1282.733877</v>
      </c>
      <c r="BH70" s="27">
        <f t="shared" si="97"/>
        <v>295.0069319</v>
      </c>
      <c r="BI70" s="27">
        <f t="shared" si="97"/>
        <v>1732.550996</v>
      </c>
      <c r="BJ70" s="27">
        <f t="shared" si="97"/>
        <v>398.5029281</v>
      </c>
      <c r="BK70" s="27">
        <f t="shared" si="97"/>
        <v>1840.282391</v>
      </c>
      <c r="BL70" s="27">
        <f t="shared" si="97"/>
        <v>1479.464305</v>
      </c>
      <c r="BM70" s="27">
        <f t="shared" si="97"/>
        <v>811.649061</v>
      </c>
      <c r="BN70" s="27">
        <f t="shared" si="97"/>
        <v>1147.122118</v>
      </c>
      <c r="BO70" s="27">
        <f t="shared" si="97"/>
        <v>1000.348609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1532.319895</v>
      </c>
    </row>
    <row r="71">
      <c r="A71" s="1"/>
      <c r="B71" s="29" t="s">
        <v>37</v>
      </c>
      <c r="C71" s="30" t="s">
        <v>56</v>
      </c>
      <c r="D71" s="30">
        <v>9.0</v>
      </c>
      <c r="E71" s="30" t="s">
        <v>37</v>
      </c>
      <c r="F71" s="31">
        <v>46085.0</v>
      </c>
      <c r="G71" s="32"/>
      <c r="H71" s="32" t="b">
        <f t="shared" si="3"/>
        <v>1</v>
      </c>
      <c r="I71" s="32" t="b">
        <f>if(iferror(match(B71,'Osallistujat ja seuranta'!C:C,0),0)&gt;0,TRUE,FALSE)</f>
        <v>1</v>
      </c>
      <c r="J71" s="32" t="b">
        <f>if(iferror(match(C71,'Osallistujat ja seuranta'!C:C,0),0)&gt;0,TRUE,FALSE)</f>
        <v>1</v>
      </c>
      <c r="K71" s="32" t="b">
        <f t="shared" si="4"/>
        <v>1</v>
      </c>
      <c r="L71" s="32" t="b">
        <f t="shared" si="5"/>
        <v>1</v>
      </c>
      <c r="M71" s="32" t="b">
        <f t="shared" si="6"/>
        <v>1</v>
      </c>
      <c r="N71" s="33">
        <f t="shared" si="7"/>
        <v>1</v>
      </c>
      <c r="O71" s="34">
        <f t="shared" si="8"/>
        <v>2421.963736</v>
      </c>
      <c r="P71" s="34">
        <f t="shared" si="9"/>
        <v>1000.348609</v>
      </c>
      <c r="Q71" s="35">
        <f t="shared" si="10"/>
        <v>571.6151276</v>
      </c>
      <c r="R71" s="34">
        <f t="shared" si="11"/>
        <v>1850.348609</v>
      </c>
      <c r="S71" s="33">
        <f t="shared" si="12"/>
        <v>1</v>
      </c>
      <c r="T71" s="33">
        <f t="shared" si="13"/>
        <v>-47.44381527</v>
      </c>
      <c r="U71" s="33">
        <f t="shared" si="14"/>
        <v>-50.95354871</v>
      </c>
      <c r="V71" s="36">
        <f t="shared" si="15"/>
        <v>0.9709634498</v>
      </c>
      <c r="W71" s="37">
        <f t="shared" si="16"/>
        <v>10.6652719</v>
      </c>
      <c r="X71" s="37">
        <f t="shared" si="17"/>
        <v>0.03939600657</v>
      </c>
      <c r="Y71" s="37">
        <f>if(N71=1,(W71*(S71-V71))*'Säännöt ja ohjeet'!$B$54+X71,"")</f>
        <v>0.6587614115</v>
      </c>
      <c r="Z71" s="37">
        <f t="shared" si="18"/>
        <v>0</v>
      </c>
      <c r="AA71" s="37">
        <f t="shared" si="19"/>
        <v>0.02903655016</v>
      </c>
      <c r="AB71" s="37">
        <f t="shared" si="20"/>
        <v>49.77499392</v>
      </c>
      <c r="AC71" s="37">
        <f t="shared" si="21"/>
        <v>3.249128496</v>
      </c>
      <c r="AD71" s="37">
        <f>if(N71=1,(AB71*(Z71-AA71))*'Säännöt ja ohjeet'!$B$54+AC71,"")</f>
        <v>0.3585402809</v>
      </c>
      <c r="AE71" s="38">
        <f t="shared" si="22"/>
        <v>1</v>
      </c>
      <c r="AF71" s="38">
        <f t="shared" si="23"/>
        <v>1</v>
      </c>
      <c r="AG71" s="1"/>
      <c r="AH71" s="10"/>
      <c r="AI71" s="27">
        <f t="shared" ref="AI71:ED71" si="98">if($B71=AI$3,AI70+$Y71,if($C71=AI$3,AI70+$AD71,AI70))</f>
        <v>1193.044474</v>
      </c>
      <c r="AJ71" s="27">
        <f t="shared" si="98"/>
        <v>1656.567825</v>
      </c>
      <c r="AK71" s="27">
        <f t="shared" si="98"/>
        <v>2422.622498</v>
      </c>
      <c r="AL71" s="27">
        <f t="shared" si="98"/>
        <v>1940.994279</v>
      </c>
      <c r="AM71" s="27">
        <f t="shared" si="98"/>
        <v>1760.800257</v>
      </c>
      <c r="AN71" s="27">
        <f t="shared" si="98"/>
        <v>1295.989198</v>
      </c>
      <c r="AO71" s="27">
        <f t="shared" si="98"/>
        <v>2249.842673</v>
      </c>
      <c r="AP71" s="27">
        <f t="shared" si="98"/>
        <v>1645.594801</v>
      </c>
      <c r="AQ71" s="27">
        <f t="shared" si="98"/>
        <v>1164.99749</v>
      </c>
      <c r="AR71" s="27">
        <f t="shared" si="98"/>
        <v>2174.621755</v>
      </c>
      <c r="AS71" s="27">
        <f t="shared" si="98"/>
        <v>1917.754482</v>
      </c>
      <c r="AT71" s="27">
        <f t="shared" si="98"/>
        <v>2332.234917</v>
      </c>
      <c r="AU71" s="27">
        <f t="shared" si="98"/>
        <v>2286.32782</v>
      </c>
      <c r="AV71" s="27">
        <f t="shared" si="98"/>
        <v>1803.0387</v>
      </c>
      <c r="AW71" s="27">
        <f t="shared" si="98"/>
        <v>1015.463624</v>
      </c>
      <c r="AX71" s="27">
        <f t="shared" si="98"/>
        <v>2190.396148</v>
      </c>
      <c r="AY71" s="27">
        <f t="shared" si="98"/>
        <v>1367.704948</v>
      </c>
      <c r="AZ71" s="27">
        <f t="shared" si="98"/>
        <v>2316.469488</v>
      </c>
      <c r="BA71" s="27">
        <f t="shared" si="98"/>
        <v>2098.907136</v>
      </c>
      <c r="BB71" s="27">
        <f t="shared" si="98"/>
        <v>636.9434937</v>
      </c>
      <c r="BC71" s="27">
        <f t="shared" si="98"/>
        <v>880.3044819</v>
      </c>
      <c r="BD71" s="27">
        <f t="shared" si="98"/>
        <v>1690.538553</v>
      </c>
      <c r="BE71" s="27">
        <f t="shared" si="98"/>
        <v>281.1497685</v>
      </c>
      <c r="BF71" s="27">
        <f t="shared" si="98"/>
        <v>-59.07358257</v>
      </c>
      <c r="BG71" s="27">
        <f t="shared" si="98"/>
        <v>1282.733877</v>
      </c>
      <c r="BH71" s="27">
        <f t="shared" si="98"/>
        <v>295.0069319</v>
      </c>
      <c r="BI71" s="27">
        <f t="shared" si="98"/>
        <v>1732.550996</v>
      </c>
      <c r="BJ71" s="27">
        <f t="shared" si="98"/>
        <v>398.5029281</v>
      </c>
      <c r="BK71" s="27">
        <f t="shared" si="98"/>
        <v>1840.282391</v>
      </c>
      <c r="BL71" s="27">
        <f t="shared" si="98"/>
        <v>1479.464305</v>
      </c>
      <c r="BM71" s="27">
        <f t="shared" si="98"/>
        <v>811.649061</v>
      </c>
      <c r="BN71" s="27">
        <f t="shared" si="98"/>
        <v>1147.122118</v>
      </c>
      <c r="BO71" s="27">
        <f t="shared" si="98"/>
        <v>1000.707149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1532.345232</v>
      </c>
    </row>
    <row r="72">
      <c r="A72" s="1"/>
      <c r="B72" s="29" t="s">
        <v>40</v>
      </c>
      <c r="C72" s="30" t="s">
        <v>47</v>
      </c>
      <c r="D72" s="30">
        <v>0.0</v>
      </c>
      <c r="E72" s="30" t="s">
        <v>40</v>
      </c>
      <c r="F72" s="31">
        <v>46089.0</v>
      </c>
      <c r="G72" s="32"/>
      <c r="H72" s="32" t="b">
        <f t="shared" si="3"/>
        <v>1</v>
      </c>
      <c r="I72" s="32" t="b">
        <f>if(iferror(match(B72,'Osallistujat ja seuranta'!C:C,0),0)&gt;0,TRUE,FALSE)</f>
        <v>1</v>
      </c>
      <c r="J72" s="32" t="b">
        <f>if(iferror(match(C72,'Osallistujat ja seuranta'!C:C,0),0)&gt;0,TRUE,FALSE)</f>
        <v>1</v>
      </c>
      <c r="K72" s="32" t="b">
        <f t="shared" si="4"/>
        <v>1</v>
      </c>
      <c r="L72" s="32" t="b">
        <f t="shared" si="5"/>
        <v>1</v>
      </c>
      <c r="M72" s="32" t="b">
        <f t="shared" si="6"/>
        <v>1</v>
      </c>
      <c r="N72" s="33">
        <f t="shared" si="7"/>
        <v>1</v>
      </c>
      <c r="O72" s="34">
        <f t="shared" si="8"/>
        <v>1803.0387</v>
      </c>
      <c r="P72" s="34">
        <f t="shared" si="9"/>
        <v>1645.594801</v>
      </c>
      <c r="Q72" s="35">
        <f t="shared" si="10"/>
        <v>157.4438983</v>
      </c>
      <c r="R72" s="34">
        <f t="shared" si="11"/>
        <v>1645.594801</v>
      </c>
      <c r="S72" s="33">
        <f t="shared" si="12"/>
        <v>1</v>
      </c>
      <c r="T72" s="33">
        <f t="shared" si="13"/>
        <v>-51.17834773</v>
      </c>
      <c r="U72" s="33">
        <f t="shared" si="14"/>
        <v>-51.87837779</v>
      </c>
      <c r="V72" s="36">
        <f t="shared" si="15"/>
        <v>0.6681944364</v>
      </c>
      <c r="W72" s="37">
        <f t="shared" si="16"/>
        <v>25.04314821</v>
      </c>
      <c r="X72" s="37">
        <f t="shared" si="17"/>
        <v>1.242803887</v>
      </c>
      <c r="Y72" s="37">
        <f>if(N72=1,(W72*(S72-V72))*'Säännöt ja ohjeet'!$B$54+X72,"")</f>
        <v>17.8617157</v>
      </c>
      <c r="Z72" s="37">
        <f t="shared" si="18"/>
        <v>0</v>
      </c>
      <c r="AA72" s="37">
        <f t="shared" si="19"/>
        <v>0.3318055636</v>
      </c>
      <c r="AB72" s="37">
        <f t="shared" si="20"/>
        <v>29.38860858</v>
      </c>
      <c r="AC72" s="37">
        <f t="shared" si="21"/>
        <v>1.636069025</v>
      </c>
      <c r="AD72" s="37">
        <f>if(N72=1,(AB72*(Z72-AA72))*'Säännöt ja ohjeet'!$B$54+AC72,"")</f>
        <v>-17.86653864</v>
      </c>
      <c r="AE72" s="38">
        <f t="shared" si="22"/>
        <v>8</v>
      </c>
      <c r="AF72" s="38">
        <f t="shared" si="23"/>
        <v>-6</v>
      </c>
      <c r="AG72" s="1"/>
      <c r="AH72" s="10"/>
      <c r="AI72" s="27">
        <f t="shared" ref="AI72:ED72" si="99">if($B72=AI$3,AI71+$Y72,if($C72=AI$3,AI71+$AD72,AI71))</f>
        <v>1193.044474</v>
      </c>
      <c r="AJ72" s="27">
        <f t="shared" si="99"/>
        <v>1656.567825</v>
      </c>
      <c r="AK72" s="27">
        <f t="shared" si="99"/>
        <v>2422.622498</v>
      </c>
      <c r="AL72" s="27">
        <f t="shared" si="99"/>
        <v>1940.994279</v>
      </c>
      <c r="AM72" s="27">
        <f t="shared" si="99"/>
        <v>1760.800257</v>
      </c>
      <c r="AN72" s="27">
        <f t="shared" si="99"/>
        <v>1295.989198</v>
      </c>
      <c r="AO72" s="27">
        <f t="shared" si="99"/>
        <v>2249.842673</v>
      </c>
      <c r="AP72" s="27">
        <f t="shared" si="99"/>
        <v>1627.728263</v>
      </c>
      <c r="AQ72" s="27">
        <f t="shared" si="99"/>
        <v>1164.99749</v>
      </c>
      <c r="AR72" s="27">
        <f t="shared" si="99"/>
        <v>2174.621755</v>
      </c>
      <c r="AS72" s="27">
        <f t="shared" si="99"/>
        <v>1917.754482</v>
      </c>
      <c r="AT72" s="27">
        <f t="shared" si="99"/>
        <v>2332.234917</v>
      </c>
      <c r="AU72" s="27">
        <f t="shared" si="99"/>
        <v>2286.32782</v>
      </c>
      <c r="AV72" s="27">
        <f t="shared" si="99"/>
        <v>1820.900415</v>
      </c>
      <c r="AW72" s="27">
        <f t="shared" si="99"/>
        <v>1015.463624</v>
      </c>
      <c r="AX72" s="27">
        <f t="shared" si="99"/>
        <v>2190.396148</v>
      </c>
      <c r="AY72" s="27">
        <f t="shared" si="99"/>
        <v>1367.704948</v>
      </c>
      <c r="AZ72" s="27">
        <f t="shared" si="99"/>
        <v>2316.469488</v>
      </c>
      <c r="BA72" s="27">
        <f t="shared" si="99"/>
        <v>2098.907136</v>
      </c>
      <c r="BB72" s="27">
        <f t="shared" si="99"/>
        <v>636.9434937</v>
      </c>
      <c r="BC72" s="27">
        <f t="shared" si="99"/>
        <v>880.3044819</v>
      </c>
      <c r="BD72" s="27">
        <f t="shared" si="99"/>
        <v>1690.538553</v>
      </c>
      <c r="BE72" s="27">
        <f t="shared" si="99"/>
        <v>281.1497685</v>
      </c>
      <c r="BF72" s="27">
        <f t="shared" si="99"/>
        <v>-59.07358257</v>
      </c>
      <c r="BG72" s="27">
        <f t="shared" si="99"/>
        <v>1282.733877</v>
      </c>
      <c r="BH72" s="27">
        <f t="shared" si="99"/>
        <v>295.0069319</v>
      </c>
      <c r="BI72" s="27">
        <f t="shared" si="99"/>
        <v>1732.550996</v>
      </c>
      <c r="BJ72" s="27">
        <f t="shared" si="99"/>
        <v>398.5029281</v>
      </c>
      <c r="BK72" s="27">
        <f t="shared" si="99"/>
        <v>1840.282391</v>
      </c>
      <c r="BL72" s="27">
        <f t="shared" si="99"/>
        <v>1479.464305</v>
      </c>
      <c r="BM72" s="27">
        <f t="shared" si="99"/>
        <v>811.649061</v>
      </c>
      <c r="BN72" s="27">
        <f t="shared" si="99"/>
        <v>1147.122118</v>
      </c>
      <c r="BO72" s="27">
        <f t="shared" si="99"/>
        <v>1000.707149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1532.345047</v>
      </c>
    </row>
    <row r="73">
      <c r="A73" s="1"/>
      <c r="B73" s="29" t="s">
        <v>41</v>
      </c>
      <c r="C73" s="30" t="s">
        <v>49</v>
      </c>
      <c r="D73" s="30">
        <v>0.0</v>
      </c>
      <c r="E73" s="30" t="s">
        <v>41</v>
      </c>
      <c r="F73" s="31">
        <v>46089.0</v>
      </c>
      <c r="G73" s="32"/>
      <c r="H73" s="32" t="b">
        <f t="shared" si="3"/>
        <v>1</v>
      </c>
      <c r="I73" s="32" t="b">
        <f>if(iferror(match(B73,'Osallistujat ja seuranta'!C:C,0),0)&gt;0,TRUE,FALSE)</f>
        <v>1</v>
      </c>
      <c r="J73" s="32" t="b">
        <f>if(iferror(match(C73,'Osallistujat ja seuranta'!C:C,0),0)&gt;0,TRUE,FALSE)</f>
        <v>1</v>
      </c>
      <c r="K73" s="32" t="b">
        <f t="shared" si="4"/>
        <v>1</v>
      </c>
      <c r="L73" s="32" t="b">
        <f t="shared" si="5"/>
        <v>1</v>
      </c>
      <c r="M73" s="32" t="b">
        <f t="shared" si="6"/>
        <v>1</v>
      </c>
      <c r="N73" s="33">
        <f t="shared" si="7"/>
        <v>1</v>
      </c>
      <c r="O73" s="34">
        <f t="shared" si="8"/>
        <v>1940.994279</v>
      </c>
      <c r="P73" s="34">
        <f t="shared" si="9"/>
        <v>1656.567825</v>
      </c>
      <c r="Q73" s="35">
        <f t="shared" si="10"/>
        <v>284.426454</v>
      </c>
      <c r="R73" s="34">
        <f t="shared" si="11"/>
        <v>1656.567825</v>
      </c>
      <c r="S73" s="33">
        <f t="shared" si="12"/>
        <v>1</v>
      </c>
      <c r="T73" s="33">
        <f t="shared" si="13"/>
        <v>-50.50156037</v>
      </c>
      <c r="U73" s="33">
        <f t="shared" si="14"/>
        <v>-51.83179487</v>
      </c>
      <c r="V73" s="36">
        <f t="shared" si="15"/>
        <v>0.790879421</v>
      </c>
      <c r="W73" s="37">
        <f t="shared" si="16"/>
        <v>21.45389066</v>
      </c>
      <c r="X73" s="37">
        <f t="shared" si="17"/>
        <v>0.89975133</v>
      </c>
      <c r="Y73" s="37">
        <f>if(N73=1,(W73*(S73-V73))*'Säännöt ja ohjeet'!$B$54+X73,"")</f>
        <v>9.872651404</v>
      </c>
      <c r="Z73" s="37">
        <f t="shared" si="18"/>
        <v>0</v>
      </c>
      <c r="AA73" s="37">
        <f t="shared" si="19"/>
        <v>0.209120579</v>
      </c>
      <c r="AB73" s="37">
        <f t="shared" si="20"/>
        <v>29.07735264</v>
      </c>
      <c r="AC73" s="37">
        <f t="shared" si="21"/>
        <v>1.608644702</v>
      </c>
      <c r="AD73" s="37">
        <f>if(N73=1,(AB73*(Z73-AA73))*'Säännöt ja ohjeet'!$B$54+AC73,"")</f>
        <v>-10.55270094</v>
      </c>
      <c r="AE73" s="38">
        <f t="shared" si="22"/>
        <v>6</v>
      </c>
      <c r="AF73" s="38">
        <f t="shared" si="23"/>
        <v>-4</v>
      </c>
      <c r="AG73" s="1"/>
      <c r="AH73" s="10"/>
      <c r="AI73" s="27">
        <f t="shared" ref="AI73:ED73" si="100">if($B73=AI$3,AI72+$Y73,if($C73=AI$3,AI72+$AD73,AI72))</f>
        <v>1193.044474</v>
      </c>
      <c r="AJ73" s="27">
        <f t="shared" si="100"/>
        <v>1646.015124</v>
      </c>
      <c r="AK73" s="27">
        <f t="shared" si="100"/>
        <v>2422.622498</v>
      </c>
      <c r="AL73" s="27">
        <f t="shared" si="100"/>
        <v>1950.86693</v>
      </c>
      <c r="AM73" s="27">
        <f t="shared" si="100"/>
        <v>1760.800257</v>
      </c>
      <c r="AN73" s="27">
        <f t="shared" si="100"/>
        <v>1295.989198</v>
      </c>
      <c r="AO73" s="27">
        <f t="shared" si="100"/>
        <v>2249.842673</v>
      </c>
      <c r="AP73" s="27">
        <f t="shared" si="100"/>
        <v>1627.728263</v>
      </c>
      <c r="AQ73" s="27">
        <f t="shared" si="100"/>
        <v>1164.99749</v>
      </c>
      <c r="AR73" s="27">
        <f t="shared" si="100"/>
        <v>2174.621755</v>
      </c>
      <c r="AS73" s="27">
        <f t="shared" si="100"/>
        <v>1917.754482</v>
      </c>
      <c r="AT73" s="27">
        <f t="shared" si="100"/>
        <v>2332.234917</v>
      </c>
      <c r="AU73" s="27">
        <f t="shared" si="100"/>
        <v>2286.32782</v>
      </c>
      <c r="AV73" s="27">
        <f t="shared" si="100"/>
        <v>1820.900415</v>
      </c>
      <c r="AW73" s="27">
        <f t="shared" si="100"/>
        <v>1015.463624</v>
      </c>
      <c r="AX73" s="27">
        <f t="shared" si="100"/>
        <v>2190.396148</v>
      </c>
      <c r="AY73" s="27">
        <f t="shared" si="100"/>
        <v>1367.704948</v>
      </c>
      <c r="AZ73" s="27">
        <f t="shared" si="100"/>
        <v>2316.469488</v>
      </c>
      <c r="BA73" s="27">
        <f t="shared" si="100"/>
        <v>2098.907136</v>
      </c>
      <c r="BB73" s="27">
        <f t="shared" si="100"/>
        <v>636.9434937</v>
      </c>
      <c r="BC73" s="27">
        <f t="shared" si="100"/>
        <v>880.3044819</v>
      </c>
      <c r="BD73" s="27">
        <f t="shared" si="100"/>
        <v>1690.538553</v>
      </c>
      <c r="BE73" s="27">
        <f t="shared" si="100"/>
        <v>281.1497685</v>
      </c>
      <c r="BF73" s="27">
        <f t="shared" si="100"/>
        <v>-59.07358257</v>
      </c>
      <c r="BG73" s="27">
        <f t="shared" si="100"/>
        <v>1282.733877</v>
      </c>
      <c r="BH73" s="27">
        <f t="shared" si="100"/>
        <v>295.0069319</v>
      </c>
      <c r="BI73" s="27">
        <f t="shared" si="100"/>
        <v>1732.550996</v>
      </c>
      <c r="BJ73" s="27">
        <f t="shared" si="100"/>
        <v>398.5029281</v>
      </c>
      <c r="BK73" s="27">
        <f t="shared" si="100"/>
        <v>1840.282391</v>
      </c>
      <c r="BL73" s="27">
        <f t="shared" si="100"/>
        <v>1479.464305</v>
      </c>
      <c r="BM73" s="27">
        <f t="shared" si="100"/>
        <v>811.649061</v>
      </c>
      <c r="BN73" s="27">
        <f t="shared" si="100"/>
        <v>1147.122118</v>
      </c>
      <c r="BO73" s="27">
        <f t="shared" si="100"/>
        <v>1000.707149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1532.318891</v>
      </c>
    </row>
    <row r="74">
      <c r="A74" s="1"/>
      <c r="B74" s="29" t="s">
        <v>40</v>
      </c>
      <c r="C74" s="30" t="s">
        <v>41</v>
      </c>
      <c r="D74" s="30">
        <v>0.0</v>
      </c>
      <c r="E74" s="30" t="s">
        <v>41</v>
      </c>
      <c r="F74" s="31">
        <v>46089.0</v>
      </c>
      <c r="G74" s="32"/>
      <c r="H74" s="32" t="b">
        <f t="shared" si="3"/>
        <v>1</v>
      </c>
      <c r="I74" s="32" t="b">
        <f>if(iferror(match(B74,'Osallistujat ja seuranta'!C:C,0),0)&gt;0,TRUE,FALSE)</f>
        <v>1</v>
      </c>
      <c r="J74" s="32" t="b">
        <f>if(iferror(match(C74,'Osallistujat ja seuranta'!C:C,0),0)&gt;0,TRUE,FALSE)</f>
        <v>1</v>
      </c>
      <c r="K74" s="32" t="b">
        <f t="shared" si="4"/>
        <v>1</v>
      </c>
      <c r="L74" s="32" t="b">
        <f t="shared" si="5"/>
        <v>1</v>
      </c>
      <c r="M74" s="32" t="b">
        <f t="shared" si="6"/>
        <v>1</v>
      </c>
      <c r="N74" s="33">
        <f t="shared" si="7"/>
        <v>1</v>
      </c>
      <c r="O74" s="34">
        <f t="shared" si="8"/>
        <v>1820.900415</v>
      </c>
      <c r="P74" s="34">
        <f t="shared" si="9"/>
        <v>1950.86693</v>
      </c>
      <c r="Q74" s="35">
        <f t="shared" si="10"/>
        <v>-129.9665151</v>
      </c>
      <c r="R74" s="34">
        <f t="shared" si="11"/>
        <v>1950.86693</v>
      </c>
      <c r="S74" s="33">
        <f t="shared" si="12"/>
        <v>0</v>
      </c>
      <c r="T74" s="33">
        <f t="shared" si="13"/>
        <v>-51.09432155</v>
      </c>
      <c r="U74" s="33">
        <f t="shared" si="14"/>
        <v>-50.45052246</v>
      </c>
      <c r="V74" s="36">
        <f t="shared" si="15"/>
        <v>0.3443882558</v>
      </c>
      <c r="W74" s="37">
        <f t="shared" si="16"/>
        <v>24.56675932</v>
      </c>
      <c r="X74" s="37">
        <f t="shared" si="17"/>
        <v>1.198249696</v>
      </c>
      <c r="Y74" s="37">
        <f>if(N74=1,(W74*(S74-V74))*'Säännöt ja ohjeet'!$B$54+X74,"")</f>
        <v>-15.72275709</v>
      </c>
      <c r="Z74" s="37">
        <f t="shared" si="18"/>
        <v>1</v>
      </c>
      <c r="AA74" s="37">
        <f t="shared" si="19"/>
        <v>0.6556117442</v>
      </c>
      <c r="AB74" s="37">
        <f t="shared" si="20"/>
        <v>21.20506789</v>
      </c>
      <c r="AC74" s="37">
        <f t="shared" si="21"/>
        <v>0.8753616759</v>
      </c>
      <c r="AD74" s="37">
        <f>if(N74=1,(AB74*(Z74-AA74))*'Säännöt ja ohjeet'!$B$54+AC74,"")</f>
        <v>15.48091437</v>
      </c>
      <c r="AE74" s="38">
        <f t="shared" si="22"/>
        <v>-7</v>
      </c>
      <c r="AF74" s="38">
        <f t="shared" si="23"/>
        <v>9</v>
      </c>
      <c r="AG74" s="1"/>
      <c r="AH74" s="10"/>
      <c r="AI74" s="27">
        <f t="shared" ref="AI74:ED74" si="101">if($B74=AI$3,AI73+$Y74,if($C74=AI$3,AI73+$AD74,AI73))</f>
        <v>1193.044474</v>
      </c>
      <c r="AJ74" s="27">
        <f t="shared" si="101"/>
        <v>1646.015124</v>
      </c>
      <c r="AK74" s="27">
        <f t="shared" si="101"/>
        <v>2422.622498</v>
      </c>
      <c r="AL74" s="27">
        <f t="shared" si="101"/>
        <v>1966.347845</v>
      </c>
      <c r="AM74" s="27">
        <f t="shared" si="101"/>
        <v>1760.800257</v>
      </c>
      <c r="AN74" s="27">
        <f t="shared" si="101"/>
        <v>1295.989198</v>
      </c>
      <c r="AO74" s="27">
        <f t="shared" si="101"/>
        <v>2249.842673</v>
      </c>
      <c r="AP74" s="27">
        <f t="shared" si="101"/>
        <v>1627.728263</v>
      </c>
      <c r="AQ74" s="27">
        <f t="shared" si="101"/>
        <v>1164.99749</v>
      </c>
      <c r="AR74" s="27">
        <f t="shared" si="101"/>
        <v>2174.621755</v>
      </c>
      <c r="AS74" s="27">
        <f t="shared" si="101"/>
        <v>1917.754482</v>
      </c>
      <c r="AT74" s="27">
        <f t="shared" si="101"/>
        <v>2332.234917</v>
      </c>
      <c r="AU74" s="27">
        <f t="shared" si="101"/>
        <v>2286.32782</v>
      </c>
      <c r="AV74" s="27">
        <f t="shared" si="101"/>
        <v>1805.177658</v>
      </c>
      <c r="AW74" s="27">
        <f t="shared" si="101"/>
        <v>1015.463624</v>
      </c>
      <c r="AX74" s="27">
        <f t="shared" si="101"/>
        <v>2190.396148</v>
      </c>
      <c r="AY74" s="27">
        <f t="shared" si="101"/>
        <v>1367.704948</v>
      </c>
      <c r="AZ74" s="27">
        <f t="shared" si="101"/>
        <v>2316.469488</v>
      </c>
      <c r="BA74" s="27">
        <f t="shared" si="101"/>
        <v>2098.907136</v>
      </c>
      <c r="BB74" s="27">
        <f t="shared" si="101"/>
        <v>636.9434937</v>
      </c>
      <c r="BC74" s="27">
        <f t="shared" si="101"/>
        <v>880.3044819</v>
      </c>
      <c r="BD74" s="27">
        <f t="shared" si="101"/>
        <v>1690.538553</v>
      </c>
      <c r="BE74" s="27">
        <f t="shared" si="101"/>
        <v>281.1497685</v>
      </c>
      <c r="BF74" s="27">
        <f t="shared" si="101"/>
        <v>-59.07358257</v>
      </c>
      <c r="BG74" s="27">
        <f t="shared" si="101"/>
        <v>1282.733877</v>
      </c>
      <c r="BH74" s="27">
        <f t="shared" si="101"/>
        <v>295.0069319</v>
      </c>
      <c r="BI74" s="27">
        <f t="shared" si="101"/>
        <v>1732.550996</v>
      </c>
      <c r="BJ74" s="27">
        <f t="shared" si="101"/>
        <v>398.5029281</v>
      </c>
      <c r="BK74" s="27">
        <f t="shared" si="101"/>
        <v>1840.282391</v>
      </c>
      <c r="BL74" s="27">
        <f t="shared" si="101"/>
        <v>1479.464305</v>
      </c>
      <c r="BM74" s="27">
        <f t="shared" si="101"/>
        <v>811.649061</v>
      </c>
      <c r="BN74" s="27">
        <f t="shared" si="101"/>
        <v>1147.122118</v>
      </c>
      <c r="BO74" s="27">
        <f t="shared" si="101"/>
        <v>1000.707149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1532.309589</v>
      </c>
    </row>
    <row r="75">
      <c r="A75" s="1"/>
      <c r="B75" s="29" t="s">
        <v>37</v>
      </c>
      <c r="C75" s="30" t="s">
        <v>50</v>
      </c>
      <c r="D75" s="30">
        <v>1.0</v>
      </c>
      <c r="E75" s="30" t="s">
        <v>37</v>
      </c>
      <c r="F75" s="31">
        <v>46089.0</v>
      </c>
      <c r="G75" s="32"/>
      <c r="H75" s="32" t="b">
        <f t="shared" si="3"/>
        <v>1</v>
      </c>
      <c r="I75" s="32" t="b">
        <f>if(iferror(match(B75,'Osallistujat ja seuranta'!C:C,0),0)&gt;0,TRUE,FALSE)</f>
        <v>1</v>
      </c>
      <c r="J75" s="32" t="b">
        <f>if(iferror(match(C75,'Osallistujat ja seuranta'!C:C,0),0)&gt;0,TRUE,FALSE)</f>
        <v>1</v>
      </c>
      <c r="K75" s="32" t="b">
        <f t="shared" si="4"/>
        <v>1</v>
      </c>
      <c r="L75" s="32" t="b">
        <f t="shared" si="5"/>
        <v>1</v>
      </c>
      <c r="M75" s="32" t="b">
        <f t="shared" si="6"/>
        <v>1</v>
      </c>
      <c r="N75" s="33">
        <f t="shared" si="7"/>
        <v>1</v>
      </c>
      <c r="O75" s="34">
        <f t="shared" si="8"/>
        <v>2422.622498</v>
      </c>
      <c r="P75" s="34">
        <f t="shared" si="9"/>
        <v>2098.907136</v>
      </c>
      <c r="Q75" s="35">
        <f t="shared" si="10"/>
        <v>273.7153617</v>
      </c>
      <c r="R75" s="34">
        <f t="shared" si="11"/>
        <v>2148.907136</v>
      </c>
      <c r="S75" s="33">
        <f t="shared" si="12"/>
        <v>1</v>
      </c>
      <c r="T75" s="33">
        <f t="shared" si="13"/>
        <v>-47.43856143</v>
      </c>
      <c r="U75" s="33">
        <f t="shared" si="14"/>
        <v>-49.33926961</v>
      </c>
      <c r="V75" s="36">
        <f t="shared" si="15"/>
        <v>0.8699716563</v>
      </c>
      <c r="W75" s="37">
        <f t="shared" si="16"/>
        <v>10.6524719</v>
      </c>
      <c r="X75" s="37">
        <f t="shared" si="17"/>
        <v>0.03910254563</v>
      </c>
      <c r="Y75" s="37">
        <f>if(N75=1,(W75*(S75-V75))*'Säännöt ja ohjeet'!$B$54+X75,"")</f>
        <v>2.809349102</v>
      </c>
      <c r="Z75" s="37">
        <f t="shared" si="18"/>
        <v>0</v>
      </c>
      <c r="AA75" s="37">
        <f t="shared" si="19"/>
        <v>0.1300283437</v>
      </c>
      <c r="AB75" s="37">
        <f t="shared" si="20"/>
        <v>17.6065614</v>
      </c>
      <c r="AC75" s="37">
        <f t="shared" si="21"/>
        <v>0.5183041534</v>
      </c>
      <c r="AD75" s="37">
        <f>if(N75=1,(AB75*(Z75-AA75))*'Säännöt ja ohjeet'!$B$54+AC75,"")</f>
        <v>-4.060399883</v>
      </c>
      <c r="AE75" s="38">
        <f t="shared" si="22"/>
        <v>7</v>
      </c>
      <c r="AF75" s="38">
        <f t="shared" si="23"/>
        <v>-5</v>
      </c>
      <c r="AG75" s="1"/>
      <c r="AH75" s="10"/>
      <c r="AI75" s="27">
        <f t="shared" ref="AI75:ED75" si="102">if($B75=AI$3,AI74+$Y75,if($C75=AI$3,AI74+$AD75,AI74))</f>
        <v>1193.044474</v>
      </c>
      <c r="AJ75" s="27">
        <f t="shared" si="102"/>
        <v>1646.015124</v>
      </c>
      <c r="AK75" s="27">
        <f t="shared" si="102"/>
        <v>2425.431847</v>
      </c>
      <c r="AL75" s="27">
        <f t="shared" si="102"/>
        <v>1966.347845</v>
      </c>
      <c r="AM75" s="27">
        <f t="shared" si="102"/>
        <v>1760.800257</v>
      </c>
      <c r="AN75" s="27">
        <f t="shared" si="102"/>
        <v>1295.989198</v>
      </c>
      <c r="AO75" s="27">
        <f t="shared" si="102"/>
        <v>2249.842673</v>
      </c>
      <c r="AP75" s="27">
        <f t="shared" si="102"/>
        <v>1627.728263</v>
      </c>
      <c r="AQ75" s="27">
        <f t="shared" si="102"/>
        <v>1164.99749</v>
      </c>
      <c r="AR75" s="27">
        <f t="shared" si="102"/>
        <v>2174.621755</v>
      </c>
      <c r="AS75" s="27">
        <f t="shared" si="102"/>
        <v>1917.754482</v>
      </c>
      <c r="AT75" s="27">
        <f t="shared" si="102"/>
        <v>2332.234917</v>
      </c>
      <c r="AU75" s="27">
        <f t="shared" si="102"/>
        <v>2286.32782</v>
      </c>
      <c r="AV75" s="27">
        <f t="shared" si="102"/>
        <v>1805.177658</v>
      </c>
      <c r="AW75" s="27">
        <f t="shared" si="102"/>
        <v>1015.463624</v>
      </c>
      <c r="AX75" s="27">
        <f t="shared" si="102"/>
        <v>2190.396148</v>
      </c>
      <c r="AY75" s="27">
        <f t="shared" si="102"/>
        <v>1367.704948</v>
      </c>
      <c r="AZ75" s="27">
        <f t="shared" si="102"/>
        <v>2316.469488</v>
      </c>
      <c r="BA75" s="27">
        <f t="shared" si="102"/>
        <v>2094.846736</v>
      </c>
      <c r="BB75" s="27">
        <f t="shared" si="102"/>
        <v>636.9434937</v>
      </c>
      <c r="BC75" s="27">
        <f t="shared" si="102"/>
        <v>880.3044819</v>
      </c>
      <c r="BD75" s="27">
        <f t="shared" si="102"/>
        <v>1690.538553</v>
      </c>
      <c r="BE75" s="27">
        <f t="shared" si="102"/>
        <v>281.1497685</v>
      </c>
      <c r="BF75" s="27">
        <f t="shared" si="102"/>
        <v>-59.07358257</v>
      </c>
      <c r="BG75" s="27">
        <f t="shared" si="102"/>
        <v>1282.733877</v>
      </c>
      <c r="BH75" s="27">
        <f t="shared" si="102"/>
        <v>295.0069319</v>
      </c>
      <c r="BI75" s="27">
        <f t="shared" si="102"/>
        <v>1732.550996</v>
      </c>
      <c r="BJ75" s="27">
        <f t="shared" si="102"/>
        <v>398.5029281</v>
      </c>
      <c r="BK75" s="27">
        <f t="shared" si="102"/>
        <v>1840.282391</v>
      </c>
      <c r="BL75" s="27">
        <f t="shared" si="102"/>
        <v>1479.464305</v>
      </c>
      <c r="BM75" s="27">
        <f t="shared" si="102"/>
        <v>811.649061</v>
      </c>
      <c r="BN75" s="27">
        <f t="shared" si="102"/>
        <v>1147.122118</v>
      </c>
      <c r="BO75" s="27">
        <f t="shared" si="102"/>
        <v>1000.707149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1532.261472</v>
      </c>
    </row>
    <row r="76">
      <c r="A76" s="1"/>
      <c r="B76" s="29" t="s">
        <v>37</v>
      </c>
      <c r="C76" s="30" t="s">
        <v>40</v>
      </c>
      <c r="D76" s="30">
        <v>2.0</v>
      </c>
      <c r="E76" s="30" t="s">
        <v>37</v>
      </c>
      <c r="F76" s="31">
        <v>46089.0</v>
      </c>
      <c r="G76" s="32"/>
      <c r="H76" s="32" t="b">
        <f t="shared" si="3"/>
        <v>1</v>
      </c>
      <c r="I76" s="32" t="b">
        <f>if(iferror(match(B76,'Osallistujat ja seuranta'!C:C,0),0)&gt;0,TRUE,FALSE)</f>
        <v>1</v>
      </c>
      <c r="J76" s="32" t="b">
        <f>if(iferror(match(C76,'Osallistujat ja seuranta'!C:C,0),0)&gt;0,TRUE,FALSE)</f>
        <v>1</v>
      </c>
      <c r="K76" s="32" t="b">
        <f t="shared" si="4"/>
        <v>1</v>
      </c>
      <c r="L76" s="32" t="b">
        <f t="shared" si="5"/>
        <v>1</v>
      </c>
      <c r="M76" s="32" t="b">
        <f t="shared" si="6"/>
        <v>1</v>
      </c>
      <c r="N76" s="33">
        <f t="shared" si="7"/>
        <v>1</v>
      </c>
      <c r="O76" s="34">
        <f t="shared" si="8"/>
        <v>2425.431847</v>
      </c>
      <c r="P76" s="34">
        <f t="shared" si="9"/>
        <v>1805.177658</v>
      </c>
      <c r="Q76" s="35">
        <f t="shared" si="10"/>
        <v>470.2541885</v>
      </c>
      <c r="R76" s="34">
        <f t="shared" si="11"/>
        <v>1955.177658</v>
      </c>
      <c r="S76" s="33">
        <f t="shared" si="12"/>
        <v>1</v>
      </c>
      <c r="T76" s="33">
        <f t="shared" si="13"/>
        <v>-47.41611158</v>
      </c>
      <c r="U76" s="33">
        <f t="shared" si="14"/>
        <v>-50.42812037</v>
      </c>
      <c r="V76" s="36">
        <f t="shared" si="15"/>
        <v>0.9531137048</v>
      </c>
      <c r="W76" s="37">
        <f t="shared" si="16"/>
        <v>10.59794987</v>
      </c>
      <c r="X76" s="37">
        <f t="shared" si="17"/>
        <v>0.03787316014</v>
      </c>
      <c r="Y76" s="37">
        <f>if(N76=1,(W76*(S76-V76))*'Säännöt ja ohjeet'!$B$54+X76,"")</f>
        <v>1.031670372</v>
      </c>
      <c r="Z76" s="37">
        <f t="shared" si="18"/>
        <v>0</v>
      </c>
      <c r="AA76" s="37">
        <f t="shared" si="19"/>
        <v>0.04688629517</v>
      </c>
      <c r="AB76" s="37">
        <f t="shared" si="20"/>
        <v>24.98591943</v>
      </c>
      <c r="AC76" s="37">
        <f t="shared" si="21"/>
        <v>1.237467336</v>
      </c>
      <c r="AD76" s="37">
        <f>if(N76=1,(AB76*(Z76-AA76))*'Säännöt ja ohjeet'!$B$54+AC76,"")</f>
        <v>-1.105527052</v>
      </c>
      <c r="AE76" s="38">
        <f t="shared" si="22"/>
        <v>3</v>
      </c>
      <c r="AF76" s="38">
        <f t="shared" si="23"/>
        <v>-1</v>
      </c>
      <c r="AG76" s="1"/>
      <c r="AH76" s="10"/>
      <c r="AI76" s="27">
        <f t="shared" ref="AI76:ED76" si="103">if($B76=AI$3,AI75+$Y76,if($C76=AI$3,AI75+$AD76,AI75))</f>
        <v>1193.044474</v>
      </c>
      <c r="AJ76" s="27">
        <f t="shared" si="103"/>
        <v>1646.015124</v>
      </c>
      <c r="AK76" s="27">
        <f t="shared" si="103"/>
        <v>2426.463517</v>
      </c>
      <c r="AL76" s="27">
        <f t="shared" si="103"/>
        <v>1966.347845</v>
      </c>
      <c r="AM76" s="27">
        <f t="shared" si="103"/>
        <v>1760.800257</v>
      </c>
      <c r="AN76" s="27">
        <f t="shared" si="103"/>
        <v>1295.989198</v>
      </c>
      <c r="AO76" s="27">
        <f t="shared" si="103"/>
        <v>2249.842673</v>
      </c>
      <c r="AP76" s="27">
        <f t="shared" si="103"/>
        <v>1627.728263</v>
      </c>
      <c r="AQ76" s="27">
        <f t="shared" si="103"/>
        <v>1164.99749</v>
      </c>
      <c r="AR76" s="27">
        <f t="shared" si="103"/>
        <v>2174.621755</v>
      </c>
      <c r="AS76" s="27">
        <f t="shared" si="103"/>
        <v>1917.754482</v>
      </c>
      <c r="AT76" s="27">
        <f t="shared" si="103"/>
        <v>2332.234917</v>
      </c>
      <c r="AU76" s="27">
        <f t="shared" si="103"/>
        <v>2286.32782</v>
      </c>
      <c r="AV76" s="27">
        <f t="shared" si="103"/>
        <v>1804.072131</v>
      </c>
      <c r="AW76" s="27">
        <f t="shared" si="103"/>
        <v>1015.463624</v>
      </c>
      <c r="AX76" s="27">
        <f t="shared" si="103"/>
        <v>2190.396148</v>
      </c>
      <c r="AY76" s="27">
        <f t="shared" si="103"/>
        <v>1367.704948</v>
      </c>
      <c r="AZ76" s="27">
        <f t="shared" si="103"/>
        <v>2316.469488</v>
      </c>
      <c r="BA76" s="27">
        <f t="shared" si="103"/>
        <v>2094.846736</v>
      </c>
      <c r="BB76" s="27">
        <f t="shared" si="103"/>
        <v>636.9434937</v>
      </c>
      <c r="BC76" s="27">
        <f t="shared" si="103"/>
        <v>880.3044819</v>
      </c>
      <c r="BD76" s="27">
        <f t="shared" si="103"/>
        <v>1690.538553</v>
      </c>
      <c r="BE76" s="27">
        <f t="shared" si="103"/>
        <v>281.1497685</v>
      </c>
      <c r="BF76" s="27">
        <f t="shared" si="103"/>
        <v>-59.07358257</v>
      </c>
      <c r="BG76" s="27">
        <f t="shared" si="103"/>
        <v>1282.733877</v>
      </c>
      <c r="BH76" s="27">
        <f t="shared" si="103"/>
        <v>295.0069319</v>
      </c>
      <c r="BI76" s="27">
        <f t="shared" si="103"/>
        <v>1732.550996</v>
      </c>
      <c r="BJ76" s="27">
        <f t="shared" si="103"/>
        <v>398.5029281</v>
      </c>
      <c r="BK76" s="27">
        <f t="shared" si="103"/>
        <v>1840.282391</v>
      </c>
      <c r="BL76" s="27">
        <f t="shared" si="103"/>
        <v>1479.464305</v>
      </c>
      <c r="BM76" s="27">
        <f t="shared" si="103"/>
        <v>811.649061</v>
      </c>
      <c r="BN76" s="27">
        <f t="shared" si="103"/>
        <v>1147.122118</v>
      </c>
      <c r="BO76" s="27">
        <f t="shared" si="103"/>
        <v>1000.707149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1532.258631</v>
      </c>
    </row>
    <row r="77">
      <c r="A77" s="1"/>
      <c r="B77" s="29" t="s">
        <v>37</v>
      </c>
      <c r="C77" s="30" t="s">
        <v>38</v>
      </c>
      <c r="D77" s="30">
        <v>5.0</v>
      </c>
      <c r="E77" s="30" t="s">
        <v>37</v>
      </c>
      <c r="F77" s="31">
        <v>46089.0</v>
      </c>
      <c r="G77" s="32"/>
      <c r="H77" s="32" t="b">
        <f t="shared" si="3"/>
        <v>1</v>
      </c>
      <c r="I77" s="32" t="b">
        <f>if(iferror(match(B77,'Osallistujat ja seuranta'!C:C,0),0)&gt;0,TRUE,FALSE)</f>
        <v>1</v>
      </c>
      <c r="J77" s="32" t="b">
        <f>if(iferror(match(C77,'Osallistujat ja seuranta'!C:C,0),0)&gt;0,TRUE,FALSE)</f>
        <v>1</v>
      </c>
      <c r="K77" s="32" t="b">
        <f t="shared" si="4"/>
        <v>1</v>
      </c>
      <c r="L77" s="32" t="b">
        <f t="shared" si="5"/>
        <v>1</v>
      </c>
      <c r="M77" s="32" t="b">
        <f t="shared" si="6"/>
        <v>1</v>
      </c>
      <c r="N77" s="33">
        <f t="shared" si="7"/>
        <v>1</v>
      </c>
      <c r="O77" s="34">
        <f t="shared" si="8"/>
        <v>2426.463517</v>
      </c>
      <c r="P77" s="34">
        <f t="shared" si="9"/>
        <v>1760.800257</v>
      </c>
      <c r="Q77" s="35">
        <f t="shared" si="10"/>
        <v>215.6632606</v>
      </c>
      <c r="R77" s="34">
        <f t="shared" si="11"/>
        <v>2210.800257</v>
      </c>
      <c r="S77" s="33">
        <f t="shared" si="12"/>
        <v>1</v>
      </c>
      <c r="T77" s="33">
        <f t="shared" si="13"/>
        <v>-47.40784926</v>
      </c>
      <c r="U77" s="33">
        <f t="shared" si="14"/>
        <v>-48.95238968</v>
      </c>
      <c r="V77" s="36">
        <f t="shared" si="15"/>
        <v>0.8241237984</v>
      </c>
      <c r="W77" s="37">
        <f t="shared" si="16"/>
        <v>10.57795423</v>
      </c>
      <c r="X77" s="37">
        <f t="shared" si="17"/>
        <v>0.03743057778</v>
      </c>
      <c r="Y77" s="37">
        <f>if(N77=1,(W77*(S77-V77))*'Säännöt ja ohjeet'!$B$54+X77,"")</f>
        <v>3.758251397</v>
      </c>
      <c r="Z77" s="37">
        <f t="shared" si="18"/>
        <v>0</v>
      </c>
      <c r="AA77" s="37">
        <f t="shared" si="19"/>
        <v>0.1758762016</v>
      </c>
      <c r="AB77" s="37">
        <f t="shared" si="20"/>
        <v>26.18327569</v>
      </c>
      <c r="AC77" s="37">
        <f t="shared" si="21"/>
        <v>1.348235749</v>
      </c>
      <c r="AD77" s="37">
        <f>if(N77=1,(AB77*(Z77-AA77))*'Säännöt ja ohjeet'!$B$54+AC77,"")</f>
        <v>-7.861794399</v>
      </c>
      <c r="AE77" s="38">
        <f t="shared" si="22"/>
        <v>8</v>
      </c>
      <c r="AF77" s="38">
        <f t="shared" si="23"/>
        <v>-6</v>
      </c>
      <c r="AG77" s="1"/>
      <c r="AH77" s="10"/>
      <c r="AI77" s="27">
        <f t="shared" ref="AI77:ED77" si="104">if($B77=AI$3,AI76+$Y77,if($C77=AI$3,AI76+$AD77,AI76))</f>
        <v>1193.044474</v>
      </c>
      <c r="AJ77" s="27">
        <f t="shared" si="104"/>
        <v>1646.015124</v>
      </c>
      <c r="AK77" s="27">
        <f t="shared" si="104"/>
        <v>2430.221769</v>
      </c>
      <c r="AL77" s="27">
        <f t="shared" si="104"/>
        <v>1966.347845</v>
      </c>
      <c r="AM77" s="27">
        <f t="shared" si="104"/>
        <v>1752.938462</v>
      </c>
      <c r="AN77" s="27">
        <f t="shared" si="104"/>
        <v>1295.989198</v>
      </c>
      <c r="AO77" s="27">
        <f t="shared" si="104"/>
        <v>2249.842673</v>
      </c>
      <c r="AP77" s="27">
        <f t="shared" si="104"/>
        <v>1627.728263</v>
      </c>
      <c r="AQ77" s="27">
        <f t="shared" si="104"/>
        <v>1164.99749</v>
      </c>
      <c r="AR77" s="27">
        <f t="shared" si="104"/>
        <v>2174.621755</v>
      </c>
      <c r="AS77" s="27">
        <f t="shared" si="104"/>
        <v>1917.754482</v>
      </c>
      <c r="AT77" s="27">
        <f t="shared" si="104"/>
        <v>2332.234917</v>
      </c>
      <c r="AU77" s="27">
        <f t="shared" si="104"/>
        <v>2286.32782</v>
      </c>
      <c r="AV77" s="27">
        <f t="shared" si="104"/>
        <v>1804.072131</v>
      </c>
      <c r="AW77" s="27">
        <f t="shared" si="104"/>
        <v>1015.463624</v>
      </c>
      <c r="AX77" s="27">
        <f t="shared" si="104"/>
        <v>2190.396148</v>
      </c>
      <c r="AY77" s="27">
        <f t="shared" si="104"/>
        <v>1367.704948</v>
      </c>
      <c r="AZ77" s="27">
        <f t="shared" si="104"/>
        <v>2316.469488</v>
      </c>
      <c r="BA77" s="27">
        <f t="shared" si="104"/>
        <v>2094.846736</v>
      </c>
      <c r="BB77" s="27">
        <f t="shared" si="104"/>
        <v>636.9434937</v>
      </c>
      <c r="BC77" s="27">
        <f t="shared" si="104"/>
        <v>880.3044819</v>
      </c>
      <c r="BD77" s="27">
        <f t="shared" si="104"/>
        <v>1690.538553</v>
      </c>
      <c r="BE77" s="27">
        <f t="shared" si="104"/>
        <v>281.1497685</v>
      </c>
      <c r="BF77" s="27">
        <f t="shared" si="104"/>
        <v>-59.07358257</v>
      </c>
      <c r="BG77" s="27">
        <f t="shared" si="104"/>
        <v>1282.733877</v>
      </c>
      <c r="BH77" s="27">
        <f t="shared" si="104"/>
        <v>295.0069319</v>
      </c>
      <c r="BI77" s="27">
        <f t="shared" si="104"/>
        <v>1732.550996</v>
      </c>
      <c r="BJ77" s="27">
        <f t="shared" si="104"/>
        <v>398.5029281</v>
      </c>
      <c r="BK77" s="27">
        <f t="shared" si="104"/>
        <v>1840.282391</v>
      </c>
      <c r="BL77" s="27">
        <f t="shared" si="104"/>
        <v>1479.464305</v>
      </c>
      <c r="BM77" s="27">
        <f t="shared" si="104"/>
        <v>811.649061</v>
      </c>
      <c r="BN77" s="27">
        <f t="shared" si="104"/>
        <v>1147.122118</v>
      </c>
      <c r="BO77" s="27">
        <f t="shared" si="104"/>
        <v>1000.707149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1532.100803</v>
      </c>
    </row>
    <row r="78">
      <c r="A78" s="1"/>
      <c r="B78" s="29" t="s">
        <v>38</v>
      </c>
      <c r="C78" s="30" t="s">
        <v>57</v>
      </c>
      <c r="D78" s="30">
        <v>0.0</v>
      </c>
      <c r="E78" s="30" t="s">
        <v>38</v>
      </c>
      <c r="F78" s="31">
        <v>46092.0</v>
      </c>
      <c r="G78" s="32"/>
      <c r="H78" s="32" t="b">
        <f t="shared" si="3"/>
        <v>1</v>
      </c>
      <c r="I78" s="32" t="b">
        <f>if(iferror(match(B78,'Osallistujat ja seuranta'!C:C,0),0)&gt;0,TRUE,FALSE)</f>
        <v>1</v>
      </c>
      <c r="J78" s="32" t="b">
        <f>if(iferror(match(C78,'Osallistujat ja seuranta'!C:C,0),0)&gt;0,TRUE,FALSE)</f>
        <v>1</v>
      </c>
      <c r="K78" s="32" t="b">
        <f t="shared" si="4"/>
        <v>1</v>
      </c>
      <c r="L78" s="32" t="b">
        <f t="shared" si="5"/>
        <v>1</v>
      </c>
      <c r="M78" s="32" t="b">
        <f t="shared" si="6"/>
        <v>1</v>
      </c>
      <c r="N78" s="33">
        <f t="shared" si="7"/>
        <v>1</v>
      </c>
      <c r="O78" s="34">
        <f t="shared" si="8"/>
        <v>1752.938462</v>
      </c>
      <c r="P78" s="34">
        <f t="shared" si="9"/>
        <v>1193.044474</v>
      </c>
      <c r="Q78" s="35">
        <f t="shared" si="10"/>
        <v>559.8939877</v>
      </c>
      <c r="R78" s="34">
        <f t="shared" si="11"/>
        <v>1193.044474</v>
      </c>
      <c r="S78" s="33">
        <f t="shared" si="12"/>
        <v>1</v>
      </c>
      <c r="T78" s="33">
        <f t="shared" si="13"/>
        <v>-51.4087884</v>
      </c>
      <c r="U78" s="33">
        <f t="shared" si="14"/>
        <v>-53.57099514</v>
      </c>
      <c r="V78" s="36">
        <f t="shared" si="15"/>
        <v>0.8968039537</v>
      </c>
      <c r="W78" s="37">
        <f t="shared" si="16"/>
        <v>26.39758211</v>
      </c>
      <c r="X78" s="37">
        <f t="shared" si="17"/>
        <v>1.367868121</v>
      </c>
      <c r="Y78" s="37">
        <f>if(N78=1,(W78*(S78-V78))*'Säännöt ja ohjeet'!$B$54+X78,"")</f>
        <v>6.816120333</v>
      </c>
      <c r="Z78" s="37">
        <f t="shared" si="18"/>
        <v>0</v>
      </c>
      <c r="AA78" s="37">
        <f t="shared" si="19"/>
        <v>0.1031960463</v>
      </c>
      <c r="AB78" s="37">
        <f t="shared" si="20"/>
        <v>43.27136512</v>
      </c>
      <c r="AC78" s="37">
        <f t="shared" si="21"/>
        <v>2.76738901</v>
      </c>
      <c r="AD78" s="37">
        <f>if(N78=1,(AB78*(Z78-AA78))*'Säännöt ja ohjeet'!$B$54+AC78,"")</f>
        <v>-6.163478586</v>
      </c>
      <c r="AE78" s="38">
        <f t="shared" si="22"/>
        <v>0</v>
      </c>
      <c r="AF78" s="38">
        <f t="shared" si="23"/>
        <v>1</v>
      </c>
      <c r="AG78" s="1"/>
      <c r="AH78" s="10"/>
      <c r="AI78" s="27">
        <f t="shared" ref="AI78:ED78" si="105">if($B78=AI$3,AI77+$Y78,if($C78=AI$3,AI77+$AD78,AI77))</f>
        <v>1186.880996</v>
      </c>
      <c r="AJ78" s="27">
        <f t="shared" si="105"/>
        <v>1646.015124</v>
      </c>
      <c r="AK78" s="27">
        <f t="shared" si="105"/>
        <v>2430.221769</v>
      </c>
      <c r="AL78" s="27">
        <f t="shared" si="105"/>
        <v>1966.347845</v>
      </c>
      <c r="AM78" s="27">
        <f t="shared" si="105"/>
        <v>1759.754582</v>
      </c>
      <c r="AN78" s="27">
        <f t="shared" si="105"/>
        <v>1295.989198</v>
      </c>
      <c r="AO78" s="27">
        <f t="shared" si="105"/>
        <v>2249.842673</v>
      </c>
      <c r="AP78" s="27">
        <f t="shared" si="105"/>
        <v>1627.728263</v>
      </c>
      <c r="AQ78" s="27">
        <f t="shared" si="105"/>
        <v>1164.99749</v>
      </c>
      <c r="AR78" s="27">
        <f t="shared" si="105"/>
        <v>2174.621755</v>
      </c>
      <c r="AS78" s="27">
        <f t="shared" si="105"/>
        <v>1917.754482</v>
      </c>
      <c r="AT78" s="27">
        <f t="shared" si="105"/>
        <v>2332.234917</v>
      </c>
      <c r="AU78" s="27">
        <f t="shared" si="105"/>
        <v>2286.32782</v>
      </c>
      <c r="AV78" s="27">
        <f t="shared" si="105"/>
        <v>1804.072131</v>
      </c>
      <c r="AW78" s="27">
        <f t="shared" si="105"/>
        <v>1015.463624</v>
      </c>
      <c r="AX78" s="27">
        <f t="shared" si="105"/>
        <v>2190.396148</v>
      </c>
      <c r="AY78" s="27">
        <f t="shared" si="105"/>
        <v>1367.704948</v>
      </c>
      <c r="AZ78" s="27">
        <f t="shared" si="105"/>
        <v>2316.469488</v>
      </c>
      <c r="BA78" s="27">
        <f t="shared" si="105"/>
        <v>2094.846736</v>
      </c>
      <c r="BB78" s="27">
        <f t="shared" si="105"/>
        <v>636.9434937</v>
      </c>
      <c r="BC78" s="27">
        <f t="shared" si="105"/>
        <v>880.3044819</v>
      </c>
      <c r="BD78" s="27">
        <f t="shared" si="105"/>
        <v>1690.538553</v>
      </c>
      <c r="BE78" s="27">
        <f t="shared" si="105"/>
        <v>281.1497685</v>
      </c>
      <c r="BF78" s="27">
        <f t="shared" si="105"/>
        <v>-59.07358257</v>
      </c>
      <c r="BG78" s="27">
        <f t="shared" si="105"/>
        <v>1282.733877</v>
      </c>
      <c r="BH78" s="27">
        <f t="shared" si="105"/>
        <v>295.0069319</v>
      </c>
      <c r="BI78" s="27">
        <f t="shared" si="105"/>
        <v>1732.550996</v>
      </c>
      <c r="BJ78" s="27">
        <f t="shared" si="105"/>
        <v>398.5029281</v>
      </c>
      <c r="BK78" s="27">
        <f t="shared" si="105"/>
        <v>1840.282391</v>
      </c>
      <c r="BL78" s="27">
        <f t="shared" si="105"/>
        <v>1479.464305</v>
      </c>
      <c r="BM78" s="27">
        <f t="shared" si="105"/>
        <v>811.649061</v>
      </c>
      <c r="BN78" s="27">
        <f t="shared" si="105"/>
        <v>1147.122118</v>
      </c>
      <c r="BO78" s="27">
        <f t="shared" si="105"/>
        <v>1000.707149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1532.125904</v>
      </c>
    </row>
    <row r="79">
      <c r="A79" s="1"/>
      <c r="B79" s="29" t="s">
        <v>41</v>
      </c>
      <c r="C79" s="30" t="s">
        <v>56</v>
      </c>
      <c r="D79" s="30">
        <v>0.0</v>
      </c>
      <c r="E79" s="30" t="s">
        <v>41</v>
      </c>
      <c r="F79" s="31">
        <v>46092.0</v>
      </c>
      <c r="G79" s="32"/>
      <c r="H79" s="32" t="b">
        <f t="shared" si="3"/>
        <v>1</v>
      </c>
      <c r="I79" s="32" t="b">
        <f>if(iferror(match(B79,'Osallistujat ja seuranta'!C:C,0),0)&gt;0,TRUE,FALSE)</f>
        <v>1</v>
      </c>
      <c r="J79" s="32" t="b">
        <f>if(iferror(match(C79,'Osallistujat ja seuranta'!C:C,0),0)&gt;0,TRUE,FALSE)</f>
        <v>1</v>
      </c>
      <c r="K79" s="32" t="b">
        <f t="shared" si="4"/>
        <v>1</v>
      </c>
      <c r="L79" s="32" t="b">
        <f t="shared" si="5"/>
        <v>1</v>
      </c>
      <c r="M79" s="32" t="b">
        <f t="shared" si="6"/>
        <v>1</v>
      </c>
      <c r="N79" s="33">
        <f t="shared" si="7"/>
        <v>1</v>
      </c>
      <c r="O79" s="34">
        <f t="shared" si="8"/>
        <v>1966.347845</v>
      </c>
      <c r="P79" s="34">
        <f t="shared" si="9"/>
        <v>1000.707149</v>
      </c>
      <c r="Q79" s="35">
        <f t="shared" si="10"/>
        <v>965.6406959</v>
      </c>
      <c r="R79" s="34">
        <f t="shared" si="11"/>
        <v>1000.707149</v>
      </c>
      <c r="S79" s="33">
        <f t="shared" si="12"/>
        <v>1</v>
      </c>
      <c r="T79" s="33">
        <f t="shared" si="13"/>
        <v>-50.36973507</v>
      </c>
      <c r="U79" s="33">
        <f t="shared" si="14"/>
        <v>-54.18249829</v>
      </c>
      <c r="V79" s="36">
        <f t="shared" si="15"/>
        <v>0.978390233</v>
      </c>
      <c r="W79" s="37">
        <f t="shared" si="16"/>
        <v>20.81709484</v>
      </c>
      <c r="X79" s="37">
        <f t="shared" si="17"/>
        <v>0.8371952223</v>
      </c>
      <c r="Y79" s="37">
        <f>if(N79=1,(W79*(S79-V79))*'Säännöt ja ohjeet'!$B$54+X79,"")</f>
        <v>1.736900358</v>
      </c>
      <c r="Z79" s="37">
        <f t="shared" si="18"/>
        <v>0</v>
      </c>
      <c r="AA79" s="37">
        <f t="shared" si="19"/>
        <v>0.02160976695</v>
      </c>
      <c r="AB79" s="37">
        <f t="shared" si="20"/>
        <v>49.76257777</v>
      </c>
      <c r="AC79" s="37">
        <f t="shared" si="21"/>
        <v>3.248232145</v>
      </c>
      <c r="AD79" s="37">
        <f>if(N79=1,(AB79*(Z79-AA79))*'Säännöt ja ohjeet'!$B$54+AC79,"")</f>
        <v>1.097516728</v>
      </c>
      <c r="AE79" s="38">
        <f t="shared" si="22"/>
        <v>-8</v>
      </c>
      <c r="AF79" s="38">
        <f t="shared" si="23"/>
        <v>1</v>
      </c>
      <c r="AG79" s="1"/>
      <c r="AH79" s="10"/>
      <c r="AI79" s="27">
        <f t="shared" ref="AI79:ED79" si="106">if($B79=AI$3,AI78+$Y79,if($C79=AI$3,AI78+$AD79,AI78))</f>
        <v>1186.880996</v>
      </c>
      <c r="AJ79" s="27">
        <f t="shared" si="106"/>
        <v>1646.015124</v>
      </c>
      <c r="AK79" s="27">
        <f t="shared" si="106"/>
        <v>2430.221769</v>
      </c>
      <c r="AL79" s="27">
        <f t="shared" si="106"/>
        <v>1968.084745</v>
      </c>
      <c r="AM79" s="27">
        <f t="shared" si="106"/>
        <v>1759.754582</v>
      </c>
      <c r="AN79" s="27">
        <f t="shared" si="106"/>
        <v>1295.989198</v>
      </c>
      <c r="AO79" s="27">
        <f t="shared" si="106"/>
        <v>2249.842673</v>
      </c>
      <c r="AP79" s="27">
        <f t="shared" si="106"/>
        <v>1627.728263</v>
      </c>
      <c r="AQ79" s="27">
        <f t="shared" si="106"/>
        <v>1164.99749</v>
      </c>
      <c r="AR79" s="27">
        <f t="shared" si="106"/>
        <v>2174.621755</v>
      </c>
      <c r="AS79" s="27">
        <f t="shared" si="106"/>
        <v>1917.754482</v>
      </c>
      <c r="AT79" s="27">
        <f t="shared" si="106"/>
        <v>2332.234917</v>
      </c>
      <c r="AU79" s="27">
        <f t="shared" si="106"/>
        <v>2286.32782</v>
      </c>
      <c r="AV79" s="27">
        <f t="shared" si="106"/>
        <v>1804.072131</v>
      </c>
      <c r="AW79" s="27">
        <f t="shared" si="106"/>
        <v>1015.463624</v>
      </c>
      <c r="AX79" s="27">
        <f t="shared" si="106"/>
        <v>2190.396148</v>
      </c>
      <c r="AY79" s="27">
        <f t="shared" si="106"/>
        <v>1367.704948</v>
      </c>
      <c r="AZ79" s="27">
        <f t="shared" si="106"/>
        <v>2316.469488</v>
      </c>
      <c r="BA79" s="27">
        <f t="shared" si="106"/>
        <v>2094.846736</v>
      </c>
      <c r="BB79" s="27">
        <f t="shared" si="106"/>
        <v>636.9434937</v>
      </c>
      <c r="BC79" s="27">
        <f t="shared" si="106"/>
        <v>880.3044819</v>
      </c>
      <c r="BD79" s="27">
        <f t="shared" si="106"/>
        <v>1690.538553</v>
      </c>
      <c r="BE79" s="27">
        <f t="shared" si="106"/>
        <v>281.1497685</v>
      </c>
      <c r="BF79" s="27">
        <f t="shared" si="106"/>
        <v>-59.07358257</v>
      </c>
      <c r="BG79" s="27">
        <f t="shared" si="106"/>
        <v>1282.733877</v>
      </c>
      <c r="BH79" s="27">
        <f t="shared" si="106"/>
        <v>295.0069319</v>
      </c>
      <c r="BI79" s="27">
        <f t="shared" si="106"/>
        <v>1732.550996</v>
      </c>
      <c r="BJ79" s="27">
        <f t="shared" si="106"/>
        <v>398.5029281</v>
      </c>
      <c r="BK79" s="27">
        <f t="shared" si="106"/>
        <v>1840.282391</v>
      </c>
      <c r="BL79" s="27">
        <f t="shared" si="106"/>
        <v>1479.464305</v>
      </c>
      <c r="BM79" s="27">
        <f t="shared" si="106"/>
        <v>811.649061</v>
      </c>
      <c r="BN79" s="27">
        <f t="shared" si="106"/>
        <v>1147.122118</v>
      </c>
      <c r="BO79" s="27">
        <f t="shared" si="106"/>
        <v>1001.804666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1532.192708</v>
      </c>
    </row>
    <row r="80">
      <c r="A80" s="1"/>
      <c r="B80" s="29" t="s">
        <v>37</v>
      </c>
      <c r="C80" s="30" t="s">
        <v>47</v>
      </c>
      <c r="D80" s="30">
        <v>5.0</v>
      </c>
      <c r="E80" s="30" t="s">
        <v>37</v>
      </c>
      <c r="F80" s="31">
        <v>46099.0</v>
      </c>
      <c r="G80" s="32"/>
      <c r="H80" s="32" t="b">
        <f t="shared" si="3"/>
        <v>1</v>
      </c>
      <c r="I80" s="32" t="b">
        <f>if(iferror(match(B80,'Osallistujat ja seuranta'!C:C,0),0)&gt;0,TRUE,FALSE)</f>
        <v>1</v>
      </c>
      <c r="J80" s="32" t="b">
        <f>if(iferror(match(C80,'Osallistujat ja seuranta'!C:C,0),0)&gt;0,TRUE,FALSE)</f>
        <v>1</v>
      </c>
      <c r="K80" s="32" t="b">
        <f t="shared" si="4"/>
        <v>1</v>
      </c>
      <c r="L80" s="32" t="b">
        <f t="shared" si="5"/>
        <v>1</v>
      </c>
      <c r="M80" s="32" t="b">
        <f t="shared" si="6"/>
        <v>1</v>
      </c>
      <c r="N80" s="33">
        <f t="shared" si="7"/>
        <v>1</v>
      </c>
      <c r="O80" s="34">
        <f t="shared" si="8"/>
        <v>2430.221769</v>
      </c>
      <c r="P80" s="34">
        <f t="shared" si="9"/>
        <v>1627.728263</v>
      </c>
      <c r="Q80" s="35">
        <f t="shared" si="10"/>
        <v>352.4935058</v>
      </c>
      <c r="R80" s="34">
        <f t="shared" si="11"/>
        <v>2077.728263</v>
      </c>
      <c r="S80" s="33">
        <f t="shared" si="12"/>
        <v>1</v>
      </c>
      <c r="T80" s="33">
        <f t="shared" si="13"/>
        <v>-47.37766791</v>
      </c>
      <c r="U80" s="33">
        <f t="shared" si="14"/>
        <v>-49.7592654</v>
      </c>
      <c r="V80" s="36">
        <f t="shared" si="15"/>
        <v>0.9154132132</v>
      </c>
      <c r="W80" s="37">
        <f t="shared" si="16"/>
        <v>10.50523233</v>
      </c>
      <c r="X80" s="37">
        <f t="shared" si="17"/>
        <v>0.03585782118</v>
      </c>
      <c r="Y80" s="37">
        <f>if(N80=1,(W80*(S80-V80))*'Säännöt ja ohjeet'!$B$54+X80,"")</f>
        <v>1.813065516</v>
      </c>
      <c r="Z80" s="37">
        <f t="shared" si="18"/>
        <v>0</v>
      </c>
      <c r="AA80" s="37">
        <f t="shared" si="19"/>
        <v>0.08458678684</v>
      </c>
      <c r="AB80" s="37">
        <f t="shared" si="20"/>
        <v>29.89805708</v>
      </c>
      <c r="AC80" s="37">
        <f t="shared" si="21"/>
        <v>1.680724159</v>
      </c>
      <c r="AD80" s="37">
        <f>if(N80=1,(AB80*(Z80-AA80))*'Säännöt ja ohjeet'!$B$54+AC80,"")</f>
        <v>-3.377237004</v>
      </c>
      <c r="AE80" s="38">
        <f t="shared" si="22"/>
        <v>5</v>
      </c>
      <c r="AF80" s="38">
        <f t="shared" si="23"/>
        <v>-3</v>
      </c>
      <c r="AG80" s="1"/>
      <c r="AH80" s="10"/>
      <c r="AI80" s="27">
        <f t="shared" ref="AI80:ED80" si="107">if($B80=AI$3,AI79+$Y80,if($C80=AI$3,AI79+$AD80,AI79))</f>
        <v>1186.880996</v>
      </c>
      <c r="AJ80" s="27">
        <f t="shared" si="107"/>
        <v>1646.015124</v>
      </c>
      <c r="AK80" s="27">
        <f t="shared" si="107"/>
        <v>2432.034834</v>
      </c>
      <c r="AL80" s="27">
        <f t="shared" si="107"/>
        <v>1968.084745</v>
      </c>
      <c r="AM80" s="27">
        <f t="shared" si="107"/>
        <v>1759.754582</v>
      </c>
      <c r="AN80" s="27">
        <f t="shared" si="107"/>
        <v>1295.989198</v>
      </c>
      <c r="AO80" s="27">
        <f t="shared" si="107"/>
        <v>2249.842673</v>
      </c>
      <c r="AP80" s="27">
        <f t="shared" si="107"/>
        <v>1624.351026</v>
      </c>
      <c r="AQ80" s="27">
        <f t="shared" si="107"/>
        <v>1164.99749</v>
      </c>
      <c r="AR80" s="27">
        <f t="shared" si="107"/>
        <v>2174.621755</v>
      </c>
      <c r="AS80" s="27">
        <f t="shared" si="107"/>
        <v>1917.754482</v>
      </c>
      <c r="AT80" s="27">
        <f t="shared" si="107"/>
        <v>2332.234917</v>
      </c>
      <c r="AU80" s="27">
        <f t="shared" si="107"/>
        <v>2286.32782</v>
      </c>
      <c r="AV80" s="27">
        <f t="shared" si="107"/>
        <v>1804.072131</v>
      </c>
      <c r="AW80" s="27">
        <f t="shared" si="107"/>
        <v>1015.463624</v>
      </c>
      <c r="AX80" s="27">
        <f t="shared" si="107"/>
        <v>2190.396148</v>
      </c>
      <c r="AY80" s="27">
        <f t="shared" si="107"/>
        <v>1367.704948</v>
      </c>
      <c r="AZ80" s="27">
        <f t="shared" si="107"/>
        <v>2316.469488</v>
      </c>
      <c r="BA80" s="27">
        <f t="shared" si="107"/>
        <v>2094.846736</v>
      </c>
      <c r="BB80" s="27">
        <f t="shared" si="107"/>
        <v>636.9434937</v>
      </c>
      <c r="BC80" s="27">
        <f t="shared" si="107"/>
        <v>880.3044819</v>
      </c>
      <c r="BD80" s="27">
        <f t="shared" si="107"/>
        <v>1690.538553</v>
      </c>
      <c r="BE80" s="27">
        <f t="shared" si="107"/>
        <v>281.1497685</v>
      </c>
      <c r="BF80" s="27">
        <f t="shared" si="107"/>
        <v>-59.07358257</v>
      </c>
      <c r="BG80" s="27">
        <f t="shared" si="107"/>
        <v>1282.733877</v>
      </c>
      <c r="BH80" s="27">
        <f t="shared" si="107"/>
        <v>295.0069319</v>
      </c>
      <c r="BI80" s="27">
        <f t="shared" si="107"/>
        <v>1732.550996</v>
      </c>
      <c r="BJ80" s="27">
        <f t="shared" si="107"/>
        <v>398.5029281</v>
      </c>
      <c r="BK80" s="27">
        <f t="shared" si="107"/>
        <v>1840.282391</v>
      </c>
      <c r="BL80" s="27">
        <f t="shared" si="107"/>
        <v>1479.464305</v>
      </c>
      <c r="BM80" s="27">
        <f t="shared" si="107"/>
        <v>811.649061</v>
      </c>
      <c r="BN80" s="27">
        <f t="shared" si="107"/>
        <v>1147.122118</v>
      </c>
      <c r="BO80" s="27">
        <f t="shared" si="107"/>
        <v>1001.804666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1532.132548</v>
      </c>
    </row>
    <row r="81">
      <c r="A81" s="1"/>
      <c r="B81" s="29" t="s">
        <v>37</v>
      </c>
      <c r="C81" s="30" t="s">
        <v>42</v>
      </c>
      <c r="D81" s="30">
        <v>0.0</v>
      </c>
      <c r="E81" s="30" t="s">
        <v>37</v>
      </c>
      <c r="F81" s="31">
        <v>46096.0</v>
      </c>
      <c r="G81" s="32"/>
      <c r="H81" s="32" t="b">
        <f t="shared" si="3"/>
        <v>1</v>
      </c>
      <c r="I81" s="32" t="b">
        <f>if(iferror(match(B81,'Osallistujat ja seuranta'!C:C,0),0)&gt;0,TRUE,FALSE)</f>
        <v>1</v>
      </c>
      <c r="J81" s="32" t="b">
        <f>if(iferror(match(C81,'Osallistujat ja seuranta'!C:C,0),0)&gt;0,TRUE,FALSE)</f>
        <v>1</v>
      </c>
      <c r="K81" s="32" t="b">
        <f t="shared" si="4"/>
        <v>1</v>
      </c>
      <c r="L81" s="32" t="b">
        <f t="shared" si="5"/>
        <v>1</v>
      </c>
      <c r="M81" s="32" t="b">
        <f t="shared" si="6"/>
        <v>1</v>
      </c>
      <c r="N81" s="33">
        <f t="shared" si="7"/>
        <v>1</v>
      </c>
      <c r="O81" s="34">
        <f t="shared" si="8"/>
        <v>2432.034834</v>
      </c>
      <c r="P81" s="34">
        <f t="shared" si="9"/>
        <v>2332.234917</v>
      </c>
      <c r="Q81" s="35">
        <f t="shared" si="10"/>
        <v>99.7999174</v>
      </c>
      <c r="R81" s="34">
        <f t="shared" si="11"/>
        <v>2332.234917</v>
      </c>
      <c r="S81" s="33">
        <f t="shared" si="12"/>
        <v>1</v>
      </c>
      <c r="T81" s="33">
        <f t="shared" si="13"/>
        <v>-47.36306108</v>
      </c>
      <c r="U81" s="33">
        <f t="shared" si="14"/>
        <v>-48.12492563</v>
      </c>
      <c r="V81" s="36">
        <f t="shared" si="15"/>
        <v>0.6817584109</v>
      </c>
      <c r="W81" s="37">
        <f t="shared" si="16"/>
        <v>10.47021695</v>
      </c>
      <c r="X81" s="37">
        <f t="shared" si="17"/>
        <v>0.03512085984</v>
      </c>
      <c r="Y81" s="37">
        <f>if(N81=1,(W81*(S81-V81))*'Säännöt ja ohjeet'!$B$54+X81,"")</f>
        <v>6.699237819</v>
      </c>
      <c r="Z81" s="37">
        <f t="shared" si="18"/>
        <v>0</v>
      </c>
      <c r="AA81" s="37">
        <f t="shared" si="19"/>
        <v>0.3182415891</v>
      </c>
      <c r="AB81" s="37">
        <f t="shared" si="20"/>
        <v>12.46189033</v>
      </c>
      <c r="AC81" s="37">
        <f t="shared" si="21"/>
        <v>0.1023675702</v>
      </c>
      <c r="AD81" s="37">
        <f>if(N81=1,(AB81*(Z81-AA81))*'Säännöt ja ohjeet'!$B$54+AC81,"")</f>
        <v>-7.829415997</v>
      </c>
      <c r="AE81" s="38">
        <f t="shared" si="22"/>
        <v>10</v>
      </c>
      <c r="AF81" s="38">
        <f t="shared" si="23"/>
        <v>-8</v>
      </c>
      <c r="AG81" s="1"/>
      <c r="AH81" s="10"/>
      <c r="AI81" s="27">
        <f t="shared" ref="AI81:ED81" si="108">if($B81=AI$3,AI80+$Y81,if($C81=AI$3,AI80+$AD81,AI80))</f>
        <v>1186.880996</v>
      </c>
      <c r="AJ81" s="27">
        <f t="shared" si="108"/>
        <v>1646.015124</v>
      </c>
      <c r="AK81" s="27">
        <f t="shared" si="108"/>
        <v>2438.734072</v>
      </c>
      <c r="AL81" s="27">
        <f t="shared" si="108"/>
        <v>1968.084745</v>
      </c>
      <c r="AM81" s="27">
        <f t="shared" si="108"/>
        <v>1759.754582</v>
      </c>
      <c r="AN81" s="27">
        <f t="shared" si="108"/>
        <v>1295.989198</v>
      </c>
      <c r="AO81" s="27">
        <f t="shared" si="108"/>
        <v>2249.842673</v>
      </c>
      <c r="AP81" s="27">
        <f t="shared" si="108"/>
        <v>1624.351026</v>
      </c>
      <c r="AQ81" s="27">
        <f t="shared" si="108"/>
        <v>1164.99749</v>
      </c>
      <c r="AR81" s="27">
        <f t="shared" si="108"/>
        <v>2174.621755</v>
      </c>
      <c r="AS81" s="27">
        <f t="shared" si="108"/>
        <v>1917.754482</v>
      </c>
      <c r="AT81" s="27">
        <f t="shared" si="108"/>
        <v>2324.405501</v>
      </c>
      <c r="AU81" s="27">
        <f t="shared" si="108"/>
        <v>2286.32782</v>
      </c>
      <c r="AV81" s="27">
        <f t="shared" si="108"/>
        <v>1804.072131</v>
      </c>
      <c r="AW81" s="27">
        <f t="shared" si="108"/>
        <v>1015.463624</v>
      </c>
      <c r="AX81" s="27">
        <f t="shared" si="108"/>
        <v>2190.396148</v>
      </c>
      <c r="AY81" s="27">
        <f t="shared" si="108"/>
        <v>1367.704948</v>
      </c>
      <c r="AZ81" s="27">
        <f t="shared" si="108"/>
        <v>2316.469488</v>
      </c>
      <c r="BA81" s="27">
        <f t="shared" si="108"/>
        <v>2094.846736</v>
      </c>
      <c r="BB81" s="27">
        <f t="shared" si="108"/>
        <v>636.9434937</v>
      </c>
      <c r="BC81" s="27">
        <f t="shared" si="108"/>
        <v>880.3044819</v>
      </c>
      <c r="BD81" s="27">
        <f t="shared" si="108"/>
        <v>1690.538553</v>
      </c>
      <c r="BE81" s="27">
        <f t="shared" si="108"/>
        <v>281.1497685</v>
      </c>
      <c r="BF81" s="27">
        <f t="shared" si="108"/>
        <v>-59.07358257</v>
      </c>
      <c r="BG81" s="27">
        <f t="shared" si="108"/>
        <v>1282.733877</v>
      </c>
      <c r="BH81" s="27">
        <f t="shared" si="108"/>
        <v>295.0069319</v>
      </c>
      <c r="BI81" s="27">
        <f t="shared" si="108"/>
        <v>1732.550996</v>
      </c>
      <c r="BJ81" s="27">
        <f t="shared" si="108"/>
        <v>398.5029281</v>
      </c>
      <c r="BK81" s="27">
        <f t="shared" si="108"/>
        <v>1840.282391</v>
      </c>
      <c r="BL81" s="27">
        <f t="shared" si="108"/>
        <v>1479.464305</v>
      </c>
      <c r="BM81" s="27">
        <f t="shared" si="108"/>
        <v>811.649061</v>
      </c>
      <c r="BN81" s="27">
        <f t="shared" si="108"/>
        <v>1147.122118</v>
      </c>
      <c r="BO81" s="27">
        <f t="shared" si="108"/>
        <v>1001.804666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1532.089079</v>
      </c>
    </row>
    <row r="82">
      <c r="A82" s="1"/>
      <c r="B82" s="29" t="s">
        <v>37</v>
      </c>
      <c r="C82" s="30" t="s">
        <v>38</v>
      </c>
      <c r="D82" s="30">
        <v>5.0</v>
      </c>
      <c r="E82" s="30" t="s">
        <v>37</v>
      </c>
      <c r="F82" s="31">
        <v>46103.0</v>
      </c>
      <c r="G82" s="32"/>
      <c r="H82" s="32" t="b">
        <f t="shared" si="3"/>
        <v>1</v>
      </c>
      <c r="I82" s="32" t="b">
        <f>if(iferror(match(B82,'Osallistujat ja seuranta'!C:C,0),0)&gt;0,TRUE,FALSE)</f>
        <v>1</v>
      </c>
      <c r="J82" s="32" t="b">
        <f>if(iferror(match(C82,'Osallistujat ja seuranta'!C:C,0),0)&gt;0,TRUE,FALSE)</f>
        <v>1</v>
      </c>
      <c r="K82" s="32" t="b">
        <f t="shared" si="4"/>
        <v>1</v>
      </c>
      <c r="L82" s="32" t="b">
        <f t="shared" si="5"/>
        <v>1</v>
      </c>
      <c r="M82" s="32" t="b">
        <f t="shared" si="6"/>
        <v>1</v>
      </c>
      <c r="N82" s="33">
        <f t="shared" si="7"/>
        <v>1</v>
      </c>
      <c r="O82" s="34">
        <f t="shared" si="8"/>
        <v>2438.734072</v>
      </c>
      <c r="P82" s="34">
        <f t="shared" si="9"/>
        <v>1759.754582</v>
      </c>
      <c r="Q82" s="35">
        <f t="shared" si="10"/>
        <v>228.9794894</v>
      </c>
      <c r="R82" s="34">
        <f t="shared" si="11"/>
        <v>2209.754582</v>
      </c>
      <c r="S82" s="33">
        <f t="shared" si="12"/>
        <v>1</v>
      </c>
      <c r="T82" s="33">
        <f t="shared" si="13"/>
        <v>-47.30882321</v>
      </c>
      <c r="U82" s="33">
        <f t="shared" si="14"/>
        <v>-48.95910672</v>
      </c>
      <c r="V82" s="36">
        <f t="shared" si="15"/>
        <v>0.838929364</v>
      </c>
      <c r="W82" s="37">
        <f t="shared" si="16"/>
        <v>10.34121658</v>
      </c>
      <c r="X82" s="37">
        <f t="shared" si="17"/>
        <v>0.0325165429</v>
      </c>
      <c r="Y82" s="37">
        <f>if(N82=1,(W82*(S82-V82))*'Säännöt ja ohjeet'!$B$54+X82,"")</f>
        <v>3.363849205</v>
      </c>
      <c r="Z82" s="37">
        <f t="shared" si="18"/>
        <v>0</v>
      </c>
      <c r="AA82" s="37">
        <f t="shared" si="19"/>
        <v>0.161070636</v>
      </c>
      <c r="AB82" s="37">
        <f t="shared" si="20"/>
        <v>26.21174218</v>
      </c>
      <c r="AC82" s="37">
        <f t="shared" si="21"/>
        <v>1.350846866</v>
      </c>
      <c r="AD82" s="37">
        <f>if(N82=1,(AB82*(Z82-AA82))*'Säännöt ja ohjeet'!$B$54+AC82,"")</f>
        <v>-7.093037099</v>
      </c>
      <c r="AE82" s="38">
        <f t="shared" si="22"/>
        <v>8</v>
      </c>
      <c r="AF82" s="38">
        <f t="shared" si="23"/>
        <v>-6</v>
      </c>
      <c r="AG82" s="1"/>
      <c r="AH82" s="10"/>
      <c r="AI82" s="27">
        <f t="shared" ref="AI82:ED82" si="109">if($B82=AI$3,AI81+$Y82,if($C82=AI$3,AI81+$AD82,AI81))</f>
        <v>1186.880996</v>
      </c>
      <c r="AJ82" s="27">
        <f t="shared" si="109"/>
        <v>1646.015124</v>
      </c>
      <c r="AK82" s="27">
        <f t="shared" si="109"/>
        <v>2442.097921</v>
      </c>
      <c r="AL82" s="27">
        <f t="shared" si="109"/>
        <v>1968.084745</v>
      </c>
      <c r="AM82" s="27">
        <f t="shared" si="109"/>
        <v>1752.661545</v>
      </c>
      <c r="AN82" s="27">
        <f t="shared" si="109"/>
        <v>1295.989198</v>
      </c>
      <c r="AO82" s="27">
        <f t="shared" si="109"/>
        <v>2249.842673</v>
      </c>
      <c r="AP82" s="27">
        <f t="shared" si="109"/>
        <v>1624.351026</v>
      </c>
      <c r="AQ82" s="27">
        <f t="shared" si="109"/>
        <v>1164.99749</v>
      </c>
      <c r="AR82" s="27">
        <f t="shared" si="109"/>
        <v>2174.621755</v>
      </c>
      <c r="AS82" s="27">
        <f t="shared" si="109"/>
        <v>1917.754482</v>
      </c>
      <c r="AT82" s="27">
        <f t="shared" si="109"/>
        <v>2324.405501</v>
      </c>
      <c r="AU82" s="27">
        <f t="shared" si="109"/>
        <v>2286.32782</v>
      </c>
      <c r="AV82" s="27">
        <f t="shared" si="109"/>
        <v>1804.072131</v>
      </c>
      <c r="AW82" s="27">
        <f t="shared" si="109"/>
        <v>1015.463624</v>
      </c>
      <c r="AX82" s="27">
        <f t="shared" si="109"/>
        <v>2190.396148</v>
      </c>
      <c r="AY82" s="27">
        <f t="shared" si="109"/>
        <v>1367.704948</v>
      </c>
      <c r="AZ82" s="27">
        <f t="shared" si="109"/>
        <v>2316.469488</v>
      </c>
      <c r="BA82" s="27">
        <f t="shared" si="109"/>
        <v>2094.846736</v>
      </c>
      <c r="BB82" s="27">
        <f t="shared" si="109"/>
        <v>636.9434937</v>
      </c>
      <c r="BC82" s="27">
        <f t="shared" si="109"/>
        <v>880.3044819</v>
      </c>
      <c r="BD82" s="27">
        <f t="shared" si="109"/>
        <v>1690.538553</v>
      </c>
      <c r="BE82" s="27">
        <f t="shared" si="109"/>
        <v>281.1497685</v>
      </c>
      <c r="BF82" s="27">
        <f t="shared" si="109"/>
        <v>-59.07358257</v>
      </c>
      <c r="BG82" s="27">
        <f t="shared" si="109"/>
        <v>1282.733877</v>
      </c>
      <c r="BH82" s="27">
        <f t="shared" si="109"/>
        <v>295.0069319</v>
      </c>
      <c r="BI82" s="27">
        <f t="shared" si="109"/>
        <v>1732.550996</v>
      </c>
      <c r="BJ82" s="27">
        <f t="shared" si="109"/>
        <v>398.5029281</v>
      </c>
      <c r="BK82" s="27">
        <f t="shared" si="109"/>
        <v>1840.282391</v>
      </c>
      <c r="BL82" s="27">
        <f t="shared" si="109"/>
        <v>1479.464305</v>
      </c>
      <c r="BM82" s="27">
        <f t="shared" si="109"/>
        <v>811.649061</v>
      </c>
      <c r="BN82" s="27">
        <f t="shared" si="109"/>
        <v>1147.122118</v>
      </c>
      <c r="BO82" s="27">
        <f t="shared" si="109"/>
        <v>1001.804666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1531.945649</v>
      </c>
    </row>
    <row r="83">
      <c r="A83" s="1"/>
      <c r="B83" s="29" t="s">
        <v>41</v>
      </c>
      <c r="C83" s="30" t="s">
        <v>47</v>
      </c>
      <c r="D83" s="30">
        <v>0.0</v>
      </c>
      <c r="E83" s="30" t="s">
        <v>47</v>
      </c>
      <c r="F83" s="31">
        <v>46103.0</v>
      </c>
      <c r="G83" s="32"/>
      <c r="H83" s="32" t="b">
        <f t="shared" si="3"/>
        <v>1</v>
      </c>
      <c r="I83" s="32" t="b">
        <f>if(iferror(match(B83,'Osallistujat ja seuranta'!C:C,0),0)&gt;0,TRUE,FALSE)</f>
        <v>1</v>
      </c>
      <c r="J83" s="32" t="b">
        <f>if(iferror(match(C83,'Osallistujat ja seuranta'!C:C,0),0)&gt;0,TRUE,FALSE)</f>
        <v>1</v>
      </c>
      <c r="K83" s="32" t="b">
        <f t="shared" si="4"/>
        <v>1</v>
      </c>
      <c r="L83" s="32" t="b">
        <f t="shared" si="5"/>
        <v>1</v>
      </c>
      <c r="M83" s="32" t="b">
        <f t="shared" si="6"/>
        <v>1</v>
      </c>
      <c r="N83" s="33">
        <f t="shared" si="7"/>
        <v>1</v>
      </c>
      <c r="O83" s="34">
        <f t="shared" si="8"/>
        <v>1968.084745</v>
      </c>
      <c r="P83" s="34">
        <f t="shared" si="9"/>
        <v>1624.351026</v>
      </c>
      <c r="Q83" s="35">
        <f t="shared" si="10"/>
        <v>343.7337194</v>
      </c>
      <c r="R83" s="34">
        <f t="shared" si="11"/>
        <v>1624.351026</v>
      </c>
      <c r="S83" s="33">
        <f t="shared" si="12"/>
        <v>0</v>
      </c>
      <c r="T83" s="33">
        <f t="shared" si="13"/>
        <v>-50.36061259</v>
      </c>
      <c r="U83" s="33">
        <f t="shared" si="14"/>
        <v>-51.96769072</v>
      </c>
      <c r="V83" s="36">
        <f t="shared" si="15"/>
        <v>0.8330053279</v>
      </c>
      <c r="W83" s="37">
        <f t="shared" si="16"/>
        <v>20.7737335</v>
      </c>
      <c r="X83" s="37">
        <f t="shared" si="17"/>
        <v>0.8329197165</v>
      </c>
      <c r="Y83" s="37">
        <f>if(N83=1,(W83*(S83-V83))*'Säännöt ja ohjeet'!$B$54+X83,"")</f>
        <v>-33.77634165</v>
      </c>
      <c r="Z83" s="37">
        <f t="shared" si="18"/>
        <v>1</v>
      </c>
      <c r="AA83" s="37">
        <f t="shared" si="19"/>
        <v>0.1669946721</v>
      </c>
      <c r="AB83" s="37">
        <f t="shared" si="20"/>
        <v>29.99472461</v>
      </c>
      <c r="AC83" s="37">
        <f t="shared" si="21"/>
        <v>1.689165399</v>
      </c>
      <c r="AD83" s="37">
        <f>if(N83=1,(AB83*(Z83-AA83))*'Säännöt ja ohjeet'!$B$54+AC83,"")</f>
        <v>51.66069622</v>
      </c>
      <c r="AE83" s="38">
        <f t="shared" si="22"/>
        <v>-15</v>
      </c>
      <c r="AF83" s="38">
        <f t="shared" si="23"/>
        <v>17</v>
      </c>
      <c r="AG83" s="1"/>
      <c r="AH83" s="10"/>
      <c r="AI83" s="27">
        <f t="shared" ref="AI83:ED83" si="110">if($B83=AI$3,AI82+$Y83,if($C83=AI$3,AI82+$AD83,AI82))</f>
        <v>1186.880996</v>
      </c>
      <c r="AJ83" s="27">
        <f t="shared" si="110"/>
        <v>1646.015124</v>
      </c>
      <c r="AK83" s="27">
        <f t="shared" si="110"/>
        <v>2442.097921</v>
      </c>
      <c r="AL83" s="27">
        <f t="shared" si="110"/>
        <v>1934.308404</v>
      </c>
      <c r="AM83" s="27">
        <f t="shared" si="110"/>
        <v>1752.661545</v>
      </c>
      <c r="AN83" s="27">
        <f t="shared" si="110"/>
        <v>1295.989198</v>
      </c>
      <c r="AO83" s="27">
        <f t="shared" si="110"/>
        <v>2249.842673</v>
      </c>
      <c r="AP83" s="27">
        <f t="shared" si="110"/>
        <v>1676.011722</v>
      </c>
      <c r="AQ83" s="27">
        <f t="shared" si="110"/>
        <v>1164.99749</v>
      </c>
      <c r="AR83" s="27">
        <f t="shared" si="110"/>
        <v>2174.621755</v>
      </c>
      <c r="AS83" s="27">
        <f t="shared" si="110"/>
        <v>1917.754482</v>
      </c>
      <c r="AT83" s="27">
        <f t="shared" si="110"/>
        <v>2324.405501</v>
      </c>
      <c r="AU83" s="27">
        <f t="shared" si="110"/>
        <v>2286.32782</v>
      </c>
      <c r="AV83" s="27">
        <f t="shared" si="110"/>
        <v>1804.072131</v>
      </c>
      <c r="AW83" s="27">
        <f t="shared" si="110"/>
        <v>1015.463624</v>
      </c>
      <c r="AX83" s="27">
        <f t="shared" si="110"/>
        <v>2190.396148</v>
      </c>
      <c r="AY83" s="27">
        <f t="shared" si="110"/>
        <v>1367.704948</v>
      </c>
      <c r="AZ83" s="27">
        <f t="shared" si="110"/>
        <v>2316.469488</v>
      </c>
      <c r="BA83" s="27">
        <f t="shared" si="110"/>
        <v>2094.846736</v>
      </c>
      <c r="BB83" s="27">
        <f t="shared" si="110"/>
        <v>636.9434937</v>
      </c>
      <c r="BC83" s="27">
        <f t="shared" si="110"/>
        <v>880.3044819</v>
      </c>
      <c r="BD83" s="27">
        <f t="shared" si="110"/>
        <v>1690.538553</v>
      </c>
      <c r="BE83" s="27">
        <f t="shared" si="110"/>
        <v>281.1497685</v>
      </c>
      <c r="BF83" s="27">
        <f t="shared" si="110"/>
        <v>-59.07358257</v>
      </c>
      <c r="BG83" s="27">
        <f t="shared" si="110"/>
        <v>1282.733877</v>
      </c>
      <c r="BH83" s="27">
        <f t="shared" si="110"/>
        <v>295.0069319</v>
      </c>
      <c r="BI83" s="27">
        <f t="shared" si="110"/>
        <v>1732.550996</v>
      </c>
      <c r="BJ83" s="27">
        <f t="shared" si="110"/>
        <v>398.5029281</v>
      </c>
      <c r="BK83" s="27">
        <f t="shared" si="110"/>
        <v>1840.282391</v>
      </c>
      <c r="BL83" s="27">
        <f t="shared" si="110"/>
        <v>1479.464305</v>
      </c>
      <c r="BM83" s="27">
        <f t="shared" si="110"/>
        <v>811.649061</v>
      </c>
      <c r="BN83" s="27">
        <f t="shared" si="110"/>
        <v>1147.122118</v>
      </c>
      <c r="BO83" s="27">
        <f t="shared" si="110"/>
        <v>1001.804666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1532.633509</v>
      </c>
    </row>
    <row r="84">
      <c r="A84" s="1"/>
      <c r="B84" s="29" t="s">
        <v>41</v>
      </c>
      <c r="C84" s="30" t="s">
        <v>38</v>
      </c>
      <c r="D84" s="30">
        <v>0.0</v>
      </c>
      <c r="E84" s="30" t="s">
        <v>41</v>
      </c>
      <c r="F84" s="31">
        <v>46103.0</v>
      </c>
      <c r="G84" s="32"/>
      <c r="H84" s="32" t="b">
        <f t="shared" si="3"/>
        <v>1</v>
      </c>
      <c r="I84" s="32" t="b">
        <f>if(iferror(match(B84,'Osallistujat ja seuranta'!C:C,0),0)&gt;0,TRUE,FALSE)</f>
        <v>1</v>
      </c>
      <c r="J84" s="32" t="b">
        <f>if(iferror(match(C84,'Osallistujat ja seuranta'!C:C,0),0)&gt;0,TRUE,FALSE)</f>
        <v>1</v>
      </c>
      <c r="K84" s="32" t="b">
        <f t="shared" si="4"/>
        <v>1</v>
      </c>
      <c r="L84" s="32" t="b">
        <f t="shared" si="5"/>
        <v>1</v>
      </c>
      <c r="M84" s="32" t="b">
        <f t="shared" si="6"/>
        <v>1</v>
      </c>
      <c r="N84" s="33">
        <f t="shared" si="7"/>
        <v>1</v>
      </c>
      <c r="O84" s="34">
        <f t="shared" si="8"/>
        <v>1934.308404</v>
      </c>
      <c r="P84" s="34">
        <f t="shared" si="9"/>
        <v>1752.661545</v>
      </c>
      <c r="Q84" s="35">
        <f t="shared" si="10"/>
        <v>181.6468582</v>
      </c>
      <c r="R84" s="34">
        <f t="shared" si="11"/>
        <v>1752.661545</v>
      </c>
      <c r="S84" s="33">
        <f t="shared" si="12"/>
        <v>1</v>
      </c>
      <c r="T84" s="33">
        <f t="shared" si="13"/>
        <v>-50.5359137</v>
      </c>
      <c r="U84" s="33">
        <f t="shared" si="14"/>
        <v>-51.41004126</v>
      </c>
      <c r="V84" s="36">
        <f t="shared" si="15"/>
        <v>0.7056038292</v>
      </c>
      <c r="W84" s="37">
        <f t="shared" si="16"/>
        <v>21.62301384</v>
      </c>
      <c r="X84" s="37">
        <f t="shared" si="17"/>
        <v>0.9162875816</v>
      </c>
      <c r="Y84" s="37">
        <f>if(N84=1,(W84*(S84-V84))*'Säännöt ja ohjeet'!$B$54+X84,"")</f>
        <v>13.64775253</v>
      </c>
      <c r="Z84" s="37">
        <f t="shared" si="18"/>
        <v>0</v>
      </c>
      <c r="AA84" s="37">
        <f t="shared" si="19"/>
        <v>0.2943961708</v>
      </c>
      <c r="AB84" s="37">
        <f t="shared" si="20"/>
        <v>26.40514259</v>
      </c>
      <c r="AC84" s="37">
        <f t="shared" si="21"/>
        <v>1.368559673</v>
      </c>
      <c r="AD84" s="37">
        <f>if(N84=1,(AB84*(Z84-AA84))*'Säännöt ja ohjeet'!$B$54+AC84,"")</f>
        <v>-14.17858606</v>
      </c>
      <c r="AE84" s="38">
        <f t="shared" si="22"/>
        <v>8</v>
      </c>
      <c r="AF84" s="38">
        <f t="shared" si="23"/>
        <v>-6</v>
      </c>
      <c r="AG84" s="1"/>
      <c r="AH84" s="10"/>
      <c r="AI84" s="27">
        <f t="shared" ref="AI84:ED84" si="111">if($B84=AI$3,AI83+$Y84,if($C84=AI$3,AI83+$AD84,AI83))</f>
        <v>1186.880996</v>
      </c>
      <c r="AJ84" s="27">
        <f t="shared" si="111"/>
        <v>1646.015124</v>
      </c>
      <c r="AK84" s="27">
        <f t="shared" si="111"/>
        <v>2442.097921</v>
      </c>
      <c r="AL84" s="27">
        <f t="shared" si="111"/>
        <v>1947.956156</v>
      </c>
      <c r="AM84" s="27">
        <f t="shared" si="111"/>
        <v>1738.482959</v>
      </c>
      <c r="AN84" s="27">
        <f t="shared" si="111"/>
        <v>1295.989198</v>
      </c>
      <c r="AO84" s="27">
        <f t="shared" si="111"/>
        <v>2249.842673</v>
      </c>
      <c r="AP84" s="27">
        <f t="shared" si="111"/>
        <v>1676.011722</v>
      </c>
      <c r="AQ84" s="27">
        <f t="shared" si="111"/>
        <v>1164.99749</v>
      </c>
      <c r="AR84" s="27">
        <f t="shared" si="111"/>
        <v>2174.621755</v>
      </c>
      <c r="AS84" s="27">
        <f t="shared" si="111"/>
        <v>1917.754482</v>
      </c>
      <c r="AT84" s="27">
        <f t="shared" si="111"/>
        <v>2324.405501</v>
      </c>
      <c r="AU84" s="27">
        <f t="shared" si="111"/>
        <v>2286.32782</v>
      </c>
      <c r="AV84" s="27">
        <f t="shared" si="111"/>
        <v>1804.072131</v>
      </c>
      <c r="AW84" s="27">
        <f t="shared" si="111"/>
        <v>1015.463624</v>
      </c>
      <c r="AX84" s="27">
        <f t="shared" si="111"/>
        <v>2190.396148</v>
      </c>
      <c r="AY84" s="27">
        <f t="shared" si="111"/>
        <v>1367.704948</v>
      </c>
      <c r="AZ84" s="27">
        <f t="shared" si="111"/>
        <v>2316.469488</v>
      </c>
      <c r="BA84" s="27">
        <f t="shared" si="111"/>
        <v>2094.846736</v>
      </c>
      <c r="BB84" s="27">
        <f t="shared" si="111"/>
        <v>636.9434937</v>
      </c>
      <c r="BC84" s="27">
        <f t="shared" si="111"/>
        <v>880.3044819</v>
      </c>
      <c r="BD84" s="27">
        <f t="shared" si="111"/>
        <v>1690.538553</v>
      </c>
      <c r="BE84" s="27">
        <f t="shared" si="111"/>
        <v>281.1497685</v>
      </c>
      <c r="BF84" s="27">
        <f t="shared" si="111"/>
        <v>-59.07358257</v>
      </c>
      <c r="BG84" s="27">
        <f t="shared" si="111"/>
        <v>1282.733877</v>
      </c>
      <c r="BH84" s="27">
        <f t="shared" si="111"/>
        <v>295.0069319</v>
      </c>
      <c r="BI84" s="27">
        <f t="shared" si="111"/>
        <v>1732.550996</v>
      </c>
      <c r="BJ84" s="27">
        <f t="shared" si="111"/>
        <v>398.5029281</v>
      </c>
      <c r="BK84" s="27">
        <f t="shared" si="111"/>
        <v>1840.282391</v>
      </c>
      <c r="BL84" s="27">
        <f t="shared" si="111"/>
        <v>1479.464305</v>
      </c>
      <c r="BM84" s="27">
        <f t="shared" si="111"/>
        <v>811.649061</v>
      </c>
      <c r="BN84" s="27">
        <f t="shared" si="111"/>
        <v>1147.122118</v>
      </c>
      <c r="BO84" s="27">
        <f t="shared" si="111"/>
        <v>1001.804666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1532.613092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1186.880996</v>
      </c>
      <c r="AJ85" s="27">
        <f t="shared" si="112"/>
        <v>1646.015124</v>
      </c>
      <c r="AK85" s="27">
        <f t="shared" si="112"/>
        <v>2442.097921</v>
      </c>
      <c r="AL85" s="27">
        <f t="shared" si="112"/>
        <v>1947.956156</v>
      </c>
      <c r="AM85" s="27">
        <f t="shared" si="112"/>
        <v>1738.482959</v>
      </c>
      <c r="AN85" s="27">
        <f t="shared" si="112"/>
        <v>1295.989198</v>
      </c>
      <c r="AO85" s="27">
        <f t="shared" si="112"/>
        <v>2249.842673</v>
      </c>
      <c r="AP85" s="27">
        <f t="shared" si="112"/>
        <v>1676.011722</v>
      </c>
      <c r="AQ85" s="27">
        <f t="shared" si="112"/>
        <v>1164.99749</v>
      </c>
      <c r="AR85" s="27">
        <f t="shared" si="112"/>
        <v>2174.621755</v>
      </c>
      <c r="AS85" s="27">
        <f t="shared" si="112"/>
        <v>1917.754482</v>
      </c>
      <c r="AT85" s="27">
        <f t="shared" si="112"/>
        <v>2324.405501</v>
      </c>
      <c r="AU85" s="27">
        <f t="shared" si="112"/>
        <v>2286.32782</v>
      </c>
      <c r="AV85" s="27">
        <f t="shared" si="112"/>
        <v>1804.072131</v>
      </c>
      <c r="AW85" s="27">
        <f t="shared" si="112"/>
        <v>1015.463624</v>
      </c>
      <c r="AX85" s="27">
        <f t="shared" si="112"/>
        <v>2190.396148</v>
      </c>
      <c r="AY85" s="27">
        <f t="shared" si="112"/>
        <v>1367.704948</v>
      </c>
      <c r="AZ85" s="27">
        <f t="shared" si="112"/>
        <v>2316.469488</v>
      </c>
      <c r="BA85" s="27">
        <f t="shared" si="112"/>
        <v>2094.846736</v>
      </c>
      <c r="BB85" s="27">
        <f t="shared" si="112"/>
        <v>636.9434937</v>
      </c>
      <c r="BC85" s="27">
        <f t="shared" si="112"/>
        <v>880.3044819</v>
      </c>
      <c r="BD85" s="27">
        <f t="shared" si="112"/>
        <v>1690.538553</v>
      </c>
      <c r="BE85" s="27">
        <f t="shared" si="112"/>
        <v>281.1497685</v>
      </c>
      <c r="BF85" s="27">
        <f t="shared" si="112"/>
        <v>-59.07358257</v>
      </c>
      <c r="BG85" s="27">
        <f t="shared" si="112"/>
        <v>1282.733877</v>
      </c>
      <c r="BH85" s="27">
        <f t="shared" si="112"/>
        <v>295.0069319</v>
      </c>
      <c r="BI85" s="27">
        <f t="shared" si="112"/>
        <v>1732.550996</v>
      </c>
      <c r="BJ85" s="27">
        <f t="shared" si="112"/>
        <v>398.5029281</v>
      </c>
      <c r="BK85" s="27">
        <f t="shared" si="112"/>
        <v>1840.282391</v>
      </c>
      <c r="BL85" s="27">
        <f t="shared" si="112"/>
        <v>1479.464305</v>
      </c>
      <c r="BM85" s="27">
        <f t="shared" si="112"/>
        <v>811.649061</v>
      </c>
      <c r="BN85" s="27">
        <f t="shared" si="112"/>
        <v>1147.122118</v>
      </c>
      <c r="BO85" s="27">
        <f t="shared" si="112"/>
        <v>1001.804666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1532.613092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1186.880996</v>
      </c>
      <c r="AJ86" s="27">
        <f t="shared" si="113"/>
        <v>1646.015124</v>
      </c>
      <c r="AK86" s="27">
        <f t="shared" si="113"/>
        <v>2442.097921</v>
      </c>
      <c r="AL86" s="27">
        <f t="shared" si="113"/>
        <v>1947.956156</v>
      </c>
      <c r="AM86" s="27">
        <f t="shared" si="113"/>
        <v>1738.482959</v>
      </c>
      <c r="AN86" s="27">
        <f t="shared" si="113"/>
        <v>1295.989198</v>
      </c>
      <c r="AO86" s="27">
        <f t="shared" si="113"/>
        <v>2249.842673</v>
      </c>
      <c r="AP86" s="27">
        <f t="shared" si="113"/>
        <v>1676.011722</v>
      </c>
      <c r="AQ86" s="27">
        <f t="shared" si="113"/>
        <v>1164.99749</v>
      </c>
      <c r="AR86" s="27">
        <f t="shared" si="113"/>
        <v>2174.621755</v>
      </c>
      <c r="AS86" s="27">
        <f t="shared" si="113"/>
        <v>1917.754482</v>
      </c>
      <c r="AT86" s="27">
        <f t="shared" si="113"/>
        <v>2324.405501</v>
      </c>
      <c r="AU86" s="27">
        <f t="shared" si="113"/>
        <v>2286.32782</v>
      </c>
      <c r="AV86" s="27">
        <f t="shared" si="113"/>
        <v>1804.072131</v>
      </c>
      <c r="AW86" s="27">
        <f t="shared" si="113"/>
        <v>1015.463624</v>
      </c>
      <c r="AX86" s="27">
        <f t="shared" si="113"/>
        <v>2190.396148</v>
      </c>
      <c r="AY86" s="27">
        <f t="shared" si="113"/>
        <v>1367.704948</v>
      </c>
      <c r="AZ86" s="27">
        <f t="shared" si="113"/>
        <v>2316.469488</v>
      </c>
      <c r="BA86" s="27">
        <f t="shared" si="113"/>
        <v>2094.846736</v>
      </c>
      <c r="BB86" s="27">
        <f t="shared" si="113"/>
        <v>636.9434937</v>
      </c>
      <c r="BC86" s="27">
        <f t="shared" si="113"/>
        <v>880.3044819</v>
      </c>
      <c r="BD86" s="27">
        <f t="shared" si="113"/>
        <v>1690.538553</v>
      </c>
      <c r="BE86" s="27">
        <f t="shared" si="113"/>
        <v>281.1497685</v>
      </c>
      <c r="BF86" s="27">
        <f t="shared" si="113"/>
        <v>-59.07358257</v>
      </c>
      <c r="BG86" s="27">
        <f t="shared" si="113"/>
        <v>1282.733877</v>
      </c>
      <c r="BH86" s="27">
        <f t="shared" si="113"/>
        <v>295.0069319</v>
      </c>
      <c r="BI86" s="27">
        <f t="shared" si="113"/>
        <v>1732.550996</v>
      </c>
      <c r="BJ86" s="27">
        <f t="shared" si="113"/>
        <v>398.5029281</v>
      </c>
      <c r="BK86" s="27">
        <f t="shared" si="113"/>
        <v>1840.282391</v>
      </c>
      <c r="BL86" s="27">
        <f t="shared" si="113"/>
        <v>1479.464305</v>
      </c>
      <c r="BM86" s="27">
        <f t="shared" si="113"/>
        <v>811.649061</v>
      </c>
      <c r="BN86" s="27">
        <f t="shared" si="113"/>
        <v>1147.122118</v>
      </c>
      <c r="BO86" s="27">
        <f t="shared" si="113"/>
        <v>1001.804666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1532.613092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1186.880996</v>
      </c>
      <c r="AJ87" s="27">
        <f t="shared" si="114"/>
        <v>1646.015124</v>
      </c>
      <c r="AK87" s="27">
        <f t="shared" si="114"/>
        <v>2442.097921</v>
      </c>
      <c r="AL87" s="27">
        <f t="shared" si="114"/>
        <v>1947.956156</v>
      </c>
      <c r="AM87" s="27">
        <f t="shared" si="114"/>
        <v>1738.482959</v>
      </c>
      <c r="AN87" s="27">
        <f t="shared" si="114"/>
        <v>1295.989198</v>
      </c>
      <c r="AO87" s="27">
        <f t="shared" si="114"/>
        <v>2249.842673</v>
      </c>
      <c r="AP87" s="27">
        <f t="shared" si="114"/>
        <v>1676.011722</v>
      </c>
      <c r="AQ87" s="27">
        <f t="shared" si="114"/>
        <v>1164.99749</v>
      </c>
      <c r="AR87" s="27">
        <f t="shared" si="114"/>
        <v>2174.621755</v>
      </c>
      <c r="AS87" s="27">
        <f t="shared" si="114"/>
        <v>1917.754482</v>
      </c>
      <c r="AT87" s="27">
        <f t="shared" si="114"/>
        <v>2324.405501</v>
      </c>
      <c r="AU87" s="27">
        <f t="shared" si="114"/>
        <v>2286.32782</v>
      </c>
      <c r="AV87" s="27">
        <f t="shared" si="114"/>
        <v>1804.072131</v>
      </c>
      <c r="AW87" s="27">
        <f t="shared" si="114"/>
        <v>1015.463624</v>
      </c>
      <c r="AX87" s="27">
        <f t="shared" si="114"/>
        <v>2190.396148</v>
      </c>
      <c r="AY87" s="27">
        <f t="shared" si="114"/>
        <v>1367.704948</v>
      </c>
      <c r="AZ87" s="27">
        <f t="shared" si="114"/>
        <v>2316.469488</v>
      </c>
      <c r="BA87" s="27">
        <f t="shared" si="114"/>
        <v>2094.846736</v>
      </c>
      <c r="BB87" s="27">
        <f t="shared" si="114"/>
        <v>636.9434937</v>
      </c>
      <c r="BC87" s="27">
        <f t="shared" si="114"/>
        <v>880.3044819</v>
      </c>
      <c r="BD87" s="27">
        <f t="shared" si="114"/>
        <v>1690.538553</v>
      </c>
      <c r="BE87" s="27">
        <f t="shared" si="114"/>
        <v>281.1497685</v>
      </c>
      <c r="BF87" s="27">
        <f t="shared" si="114"/>
        <v>-59.07358257</v>
      </c>
      <c r="BG87" s="27">
        <f t="shared" si="114"/>
        <v>1282.733877</v>
      </c>
      <c r="BH87" s="27">
        <f t="shared" si="114"/>
        <v>295.0069319</v>
      </c>
      <c r="BI87" s="27">
        <f t="shared" si="114"/>
        <v>1732.550996</v>
      </c>
      <c r="BJ87" s="27">
        <f t="shared" si="114"/>
        <v>398.5029281</v>
      </c>
      <c r="BK87" s="27">
        <f t="shared" si="114"/>
        <v>1840.282391</v>
      </c>
      <c r="BL87" s="27">
        <f t="shared" si="114"/>
        <v>1479.464305</v>
      </c>
      <c r="BM87" s="27">
        <f t="shared" si="114"/>
        <v>811.649061</v>
      </c>
      <c r="BN87" s="27">
        <f t="shared" si="114"/>
        <v>1147.122118</v>
      </c>
      <c r="BO87" s="27">
        <f t="shared" si="114"/>
        <v>1001.804666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1532.613092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1186.880996</v>
      </c>
      <c r="AJ88" s="27">
        <f t="shared" si="115"/>
        <v>1646.015124</v>
      </c>
      <c r="AK88" s="27">
        <f t="shared" si="115"/>
        <v>2442.097921</v>
      </c>
      <c r="AL88" s="27">
        <f t="shared" si="115"/>
        <v>1947.956156</v>
      </c>
      <c r="AM88" s="27">
        <f t="shared" si="115"/>
        <v>1738.482959</v>
      </c>
      <c r="AN88" s="27">
        <f t="shared" si="115"/>
        <v>1295.989198</v>
      </c>
      <c r="AO88" s="27">
        <f t="shared" si="115"/>
        <v>2249.842673</v>
      </c>
      <c r="AP88" s="27">
        <f t="shared" si="115"/>
        <v>1676.011722</v>
      </c>
      <c r="AQ88" s="27">
        <f t="shared" si="115"/>
        <v>1164.99749</v>
      </c>
      <c r="AR88" s="27">
        <f t="shared" si="115"/>
        <v>2174.621755</v>
      </c>
      <c r="AS88" s="27">
        <f t="shared" si="115"/>
        <v>1917.754482</v>
      </c>
      <c r="AT88" s="27">
        <f t="shared" si="115"/>
        <v>2324.405501</v>
      </c>
      <c r="AU88" s="27">
        <f t="shared" si="115"/>
        <v>2286.32782</v>
      </c>
      <c r="AV88" s="27">
        <f t="shared" si="115"/>
        <v>1804.072131</v>
      </c>
      <c r="AW88" s="27">
        <f t="shared" si="115"/>
        <v>1015.463624</v>
      </c>
      <c r="AX88" s="27">
        <f t="shared" si="115"/>
        <v>2190.396148</v>
      </c>
      <c r="AY88" s="27">
        <f t="shared" si="115"/>
        <v>1367.704948</v>
      </c>
      <c r="AZ88" s="27">
        <f t="shared" si="115"/>
        <v>2316.469488</v>
      </c>
      <c r="BA88" s="27">
        <f t="shared" si="115"/>
        <v>2094.846736</v>
      </c>
      <c r="BB88" s="27">
        <f t="shared" si="115"/>
        <v>636.9434937</v>
      </c>
      <c r="BC88" s="27">
        <f t="shared" si="115"/>
        <v>880.3044819</v>
      </c>
      <c r="BD88" s="27">
        <f t="shared" si="115"/>
        <v>1690.538553</v>
      </c>
      <c r="BE88" s="27">
        <f t="shared" si="115"/>
        <v>281.1497685</v>
      </c>
      <c r="BF88" s="27">
        <f t="shared" si="115"/>
        <v>-59.07358257</v>
      </c>
      <c r="BG88" s="27">
        <f t="shared" si="115"/>
        <v>1282.733877</v>
      </c>
      <c r="BH88" s="27">
        <f t="shared" si="115"/>
        <v>295.0069319</v>
      </c>
      <c r="BI88" s="27">
        <f t="shared" si="115"/>
        <v>1732.550996</v>
      </c>
      <c r="BJ88" s="27">
        <f t="shared" si="115"/>
        <v>398.5029281</v>
      </c>
      <c r="BK88" s="27">
        <f t="shared" si="115"/>
        <v>1840.282391</v>
      </c>
      <c r="BL88" s="27">
        <f t="shared" si="115"/>
        <v>1479.464305</v>
      </c>
      <c r="BM88" s="27">
        <f t="shared" si="115"/>
        <v>811.649061</v>
      </c>
      <c r="BN88" s="27">
        <f t="shared" si="115"/>
        <v>1147.122118</v>
      </c>
      <c r="BO88" s="27">
        <f t="shared" si="115"/>
        <v>1001.804666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1532.613092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1186.880996</v>
      </c>
      <c r="AJ89" s="27">
        <f t="shared" si="116"/>
        <v>1646.015124</v>
      </c>
      <c r="AK89" s="27">
        <f t="shared" si="116"/>
        <v>2442.097921</v>
      </c>
      <c r="AL89" s="27">
        <f t="shared" si="116"/>
        <v>1947.956156</v>
      </c>
      <c r="AM89" s="27">
        <f t="shared" si="116"/>
        <v>1738.482959</v>
      </c>
      <c r="AN89" s="27">
        <f t="shared" si="116"/>
        <v>1295.989198</v>
      </c>
      <c r="AO89" s="27">
        <f t="shared" si="116"/>
        <v>2249.842673</v>
      </c>
      <c r="AP89" s="27">
        <f t="shared" si="116"/>
        <v>1676.011722</v>
      </c>
      <c r="AQ89" s="27">
        <f t="shared" si="116"/>
        <v>1164.99749</v>
      </c>
      <c r="AR89" s="27">
        <f t="shared" si="116"/>
        <v>2174.621755</v>
      </c>
      <c r="AS89" s="27">
        <f t="shared" si="116"/>
        <v>1917.754482</v>
      </c>
      <c r="AT89" s="27">
        <f t="shared" si="116"/>
        <v>2324.405501</v>
      </c>
      <c r="AU89" s="27">
        <f t="shared" si="116"/>
        <v>2286.32782</v>
      </c>
      <c r="AV89" s="27">
        <f t="shared" si="116"/>
        <v>1804.072131</v>
      </c>
      <c r="AW89" s="27">
        <f t="shared" si="116"/>
        <v>1015.463624</v>
      </c>
      <c r="AX89" s="27">
        <f t="shared" si="116"/>
        <v>2190.396148</v>
      </c>
      <c r="AY89" s="27">
        <f t="shared" si="116"/>
        <v>1367.704948</v>
      </c>
      <c r="AZ89" s="27">
        <f t="shared" si="116"/>
        <v>2316.469488</v>
      </c>
      <c r="BA89" s="27">
        <f t="shared" si="116"/>
        <v>2094.846736</v>
      </c>
      <c r="BB89" s="27">
        <f t="shared" si="116"/>
        <v>636.9434937</v>
      </c>
      <c r="BC89" s="27">
        <f t="shared" si="116"/>
        <v>880.3044819</v>
      </c>
      <c r="BD89" s="27">
        <f t="shared" si="116"/>
        <v>1690.538553</v>
      </c>
      <c r="BE89" s="27">
        <f t="shared" si="116"/>
        <v>281.1497685</v>
      </c>
      <c r="BF89" s="27">
        <f t="shared" si="116"/>
        <v>-59.07358257</v>
      </c>
      <c r="BG89" s="27">
        <f t="shared" si="116"/>
        <v>1282.733877</v>
      </c>
      <c r="BH89" s="27">
        <f t="shared" si="116"/>
        <v>295.0069319</v>
      </c>
      <c r="BI89" s="27">
        <f t="shared" si="116"/>
        <v>1732.550996</v>
      </c>
      <c r="BJ89" s="27">
        <f t="shared" si="116"/>
        <v>398.5029281</v>
      </c>
      <c r="BK89" s="27">
        <f t="shared" si="116"/>
        <v>1840.282391</v>
      </c>
      <c r="BL89" s="27">
        <f t="shared" si="116"/>
        <v>1479.464305</v>
      </c>
      <c r="BM89" s="27">
        <f t="shared" si="116"/>
        <v>811.649061</v>
      </c>
      <c r="BN89" s="27">
        <f t="shared" si="116"/>
        <v>1147.122118</v>
      </c>
      <c r="BO89" s="27">
        <f t="shared" si="116"/>
        <v>1001.804666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1532.613092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1186.880996</v>
      </c>
      <c r="AJ90" s="27">
        <f t="shared" si="117"/>
        <v>1646.015124</v>
      </c>
      <c r="AK90" s="27">
        <f t="shared" si="117"/>
        <v>2442.097921</v>
      </c>
      <c r="AL90" s="27">
        <f t="shared" si="117"/>
        <v>1947.956156</v>
      </c>
      <c r="AM90" s="27">
        <f t="shared" si="117"/>
        <v>1738.482959</v>
      </c>
      <c r="AN90" s="27">
        <f t="shared" si="117"/>
        <v>1295.989198</v>
      </c>
      <c r="AO90" s="27">
        <f t="shared" si="117"/>
        <v>2249.842673</v>
      </c>
      <c r="AP90" s="27">
        <f t="shared" si="117"/>
        <v>1676.011722</v>
      </c>
      <c r="AQ90" s="27">
        <f t="shared" si="117"/>
        <v>1164.99749</v>
      </c>
      <c r="AR90" s="27">
        <f t="shared" si="117"/>
        <v>2174.621755</v>
      </c>
      <c r="AS90" s="27">
        <f t="shared" si="117"/>
        <v>1917.754482</v>
      </c>
      <c r="AT90" s="27">
        <f t="shared" si="117"/>
        <v>2324.405501</v>
      </c>
      <c r="AU90" s="27">
        <f t="shared" si="117"/>
        <v>2286.32782</v>
      </c>
      <c r="AV90" s="27">
        <f t="shared" si="117"/>
        <v>1804.072131</v>
      </c>
      <c r="AW90" s="27">
        <f t="shared" si="117"/>
        <v>1015.463624</v>
      </c>
      <c r="AX90" s="27">
        <f t="shared" si="117"/>
        <v>2190.396148</v>
      </c>
      <c r="AY90" s="27">
        <f t="shared" si="117"/>
        <v>1367.704948</v>
      </c>
      <c r="AZ90" s="27">
        <f t="shared" si="117"/>
        <v>2316.469488</v>
      </c>
      <c r="BA90" s="27">
        <f t="shared" si="117"/>
        <v>2094.846736</v>
      </c>
      <c r="BB90" s="27">
        <f t="shared" si="117"/>
        <v>636.9434937</v>
      </c>
      <c r="BC90" s="27">
        <f t="shared" si="117"/>
        <v>880.3044819</v>
      </c>
      <c r="BD90" s="27">
        <f t="shared" si="117"/>
        <v>1690.538553</v>
      </c>
      <c r="BE90" s="27">
        <f t="shared" si="117"/>
        <v>281.1497685</v>
      </c>
      <c r="BF90" s="27">
        <f t="shared" si="117"/>
        <v>-59.07358257</v>
      </c>
      <c r="BG90" s="27">
        <f t="shared" si="117"/>
        <v>1282.733877</v>
      </c>
      <c r="BH90" s="27">
        <f t="shared" si="117"/>
        <v>295.0069319</v>
      </c>
      <c r="BI90" s="27">
        <f t="shared" si="117"/>
        <v>1732.550996</v>
      </c>
      <c r="BJ90" s="27">
        <f t="shared" si="117"/>
        <v>398.5029281</v>
      </c>
      <c r="BK90" s="27">
        <f t="shared" si="117"/>
        <v>1840.282391</v>
      </c>
      <c r="BL90" s="27">
        <f t="shared" si="117"/>
        <v>1479.464305</v>
      </c>
      <c r="BM90" s="27">
        <f t="shared" si="117"/>
        <v>811.649061</v>
      </c>
      <c r="BN90" s="27">
        <f t="shared" si="117"/>
        <v>1147.122118</v>
      </c>
      <c r="BO90" s="27">
        <f t="shared" si="117"/>
        <v>1001.804666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1532.613092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1186.880996</v>
      </c>
      <c r="AJ91" s="27">
        <f t="shared" si="118"/>
        <v>1646.015124</v>
      </c>
      <c r="AK91" s="27">
        <f t="shared" si="118"/>
        <v>2442.097921</v>
      </c>
      <c r="AL91" s="27">
        <f t="shared" si="118"/>
        <v>1947.956156</v>
      </c>
      <c r="AM91" s="27">
        <f t="shared" si="118"/>
        <v>1738.482959</v>
      </c>
      <c r="AN91" s="27">
        <f t="shared" si="118"/>
        <v>1295.989198</v>
      </c>
      <c r="AO91" s="27">
        <f t="shared" si="118"/>
        <v>2249.842673</v>
      </c>
      <c r="AP91" s="27">
        <f t="shared" si="118"/>
        <v>1676.011722</v>
      </c>
      <c r="AQ91" s="27">
        <f t="shared" si="118"/>
        <v>1164.99749</v>
      </c>
      <c r="AR91" s="27">
        <f t="shared" si="118"/>
        <v>2174.621755</v>
      </c>
      <c r="AS91" s="27">
        <f t="shared" si="118"/>
        <v>1917.754482</v>
      </c>
      <c r="AT91" s="27">
        <f t="shared" si="118"/>
        <v>2324.405501</v>
      </c>
      <c r="AU91" s="27">
        <f t="shared" si="118"/>
        <v>2286.32782</v>
      </c>
      <c r="AV91" s="27">
        <f t="shared" si="118"/>
        <v>1804.072131</v>
      </c>
      <c r="AW91" s="27">
        <f t="shared" si="118"/>
        <v>1015.463624</v>
      </c>
      <c r="AX91" s="27">
        <f t="shared" si="118"/>
        <v>2190.396148</v>
      </c>
      <c r="AY91" s="27">
        <f t="shared" si="118"/>
        <v>1367.704948</v>
      </c>
      <c r="AZ91" s="27">
        <f t="shared" si="118"/>
        <v>2316.469488</v>
      </c>
      <c r="BA91" s="27">
        <f t="shared" si="118"/>
        <v>2094.846736</v>
      </c>
      <c r="BB91" s="27">
        <f t="shared" si="118"/>
        <v>636.9434937</v>
      </c>
      <c r="BC91" s="27">
        <f t="shared" si="118"/>
        <v>880.3044819</v>
      </c>
      <c r="BD91" s="27">
        <f t="shared" si="118"/>
        <v>1690.538553</v>
      </c>
      <c r="BE91" s="27">
        <f t="shared" si="118"/>
        <v>281.1497685</v>
      </c>
      <c r="BF91" s="27">
        <f t="shared" si="118"/>
        <v>-59.07358257</v>
      </c>
      <c r="BG91" s="27">
        <f t="shared" si="118"/>
        <v>1282.733877</v>
      </c>
      <c r="BH91" s="27">
        <f t="shared" si="118"/>
        <v>295.0069319</v>
      </c>
      <c r="BI91" s="27">
        <f t="shared" si="118"/>
        <v>1732.550996</v>
      </c>
      <c r="BJ91" s="27">
        <f t="shared" si="118"/>
        <v>398.5029281</v>
      </c>
      <c r="BK91" s="27">
        <f t="shared" si="118"/>
        <v>1840.282391</v>
      </c>
      <c r="BL91" s="27">
        <f t="shared" si="118"/>
        <v>1479.464305</v>
      </c>
      <c r="BM91" s="27">
        <f t="shared" si="118"/>
        <v>811.649061</v>
      </c>
      <c r="BN91" s="27">
        <f t="shared" si="118"/>
        <v>1147.122118</v>
      </c>
      <c r="BO91" s="27">
        <f t="shared" si="118"/>
        <v>1001.804666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1532.613092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1186.880996</v>
      </c>
      <c r="AJ92" s="27">
        <f t="shared" si="119"/>
        <v>1646.015124</v>
      </c>
      <c r="AK92" s="27">
        <f t="shared" si="119"/>
        <v>2442.097921</v>
      </c>
      <c r="AL92" s="27">
        <f t="shared" si="119"/>
        <v>1947.956156</v>
      </c>
      <c r="AM92" s="27">
        <f t="shared" si="119"/>
        <v>1738.482959</v>
      </c>
      <c r="AN92" s="27">
        <f t="shared" si="119"/>
        <v>1295.989198</v>
      </c>
      <c r="AO92" s="27">
        <f t="shared" si="119"/>
        <v>2249.842673</v>
      </c>
      <c r="AP92" s="27">
        <f t="shared" si="119"/>
        <v>1676.011722</v>
      </c>
      <c r="AQ92" s="27">
        <f t="shared" si="119"/>
        <v>1164.99749</v>
      </c>
      <c r="AR92" s="27">
        <f t="shared" si="119"/>
        <v>2174.621755</v>
      </c>
      <c r="AS92" s="27">
        <f t="shared" si="119"/>
        <v>1917.754482</v>
      </c>
      <c r="AT92" s="27">
        <f t="shared" si="119"/>
        <v>2324.405501</v>
      </c>
      <c r="AU92" s="27">
        <f t="shared" si="119"/>
        <v>2286.32782</v>
      </c>
      <c r="AV92" s="27">
        <f t="shared" si="119"/>
        <v>1804.072131</v>
      </c>
      <c r="AW92" s="27">
        <f t="shared" si="119"/>
        <v>1015.463624</v>
      </c>
      <c r="AX92" s="27">
        <f t="shared" si="119"/>
        <v>2190.396148</v>
      </c>
      <c r="AY92" s="27">
        <f t="shared" si="119"/>
        <v>1367.704948</v>
      </c>
      <c r="AZ92" s="27">
        <f t="shared" si="119"/>
        <v>2316.469488</v>
      </c>
      <c r="BA92" s="27">
        <f t="shared" si="119"/>
        <v>2094.846736</v>
      </c>
      <c r="BB92" s="27">
        <f t="shared" si="119"/>
        <v>636.9434937</v>
      </c>
      <c r="BC92" s="27">
        <f t="shared" si="119"/>
        <v>880.3044819</v>
      </c>
      <c r="BD92" s="27">
        <f t="shared" si="119"/>
        <v>1690.538553</v>
      </c>
      <c r="BE92" s="27">
        <f t="shared" si="119"/>
        <v>281.1497685</v>
      </c>
      <c r="BF92" s="27">
        <f t="shared" si="119"/>
        <v>-59.07358257</v>
      </c>
      <c r="BG92" s="27">
        <f t="shared" si="119"/>
        <v>1282.733877</v>
      </c>
      <c r="BH92" s="27">
        <f t="shared" si="119"/>
        <v>295.0069319</v>
      </c>
      <c r="BI92" s="27">
        <f t="shared" si="119"/>
        <v>1732.550996</v>
      </c>
      <c r="BJ92" s="27">
        <f t="shared" si="119"/>
        <v>398.5029281</v>
      </c>
      <c r="BK92" s="27">
        <f t="shared" si="119"/>
        <v>1840.282391</v>
      </c>
      <c r="BL92" s="27">
        <f t="shared" si="119"/>
        <v>1479.464305</v>
      </c>
      <c r="BM92" s="27">
        <f t="shared" si="119"/>
        <v>811.649061</v>
      </c>
      <c r="BN92" s="27">
        <f t="shared" si="119"/>
        <v>1147.122118</v>
      </c>
      <c r="BO92" s="27">
        <f t="shared" si="119"/>
        <v>1001.804666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1532.613092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1186.880996</v>
      </c>
      <c r="AJ93" s="27">
        <f t="shared" si="120"/>
        <v>1646.015124</v>
      </c>
      <c r="AK93" s="27">
        <f t="shared" si="120"/>
        <v>2442.097921</v>
      </c>
      <c r="AL93" s="27">
        <f t="shared" si="120"/>
        <v>1947.956156</v>
      </c>
      <c r="AM93" s="27">
        <f t="shared" si="120"/>
        <v>1738.482959</v>
      </c>
      <c r="AN93" s="27">
        <f t="shared" si="120"/>
        <v>1295.989198</v>
      </c>
      <c r="AO93" s="27">
        <f t="shared" si="120"/>
        <v>2249.842673</v>
      </c>
      <c r="AP93" s="27">
        <f t="shared" si="120"/>
        <v>1676.011722</v>
      </c>
      <c r="AQ93" s="27">
        <f t="shared" si="120"/>
        <v>1164.99749</v>
      </c>
      <c r="AR93" s="27">
        <f t="shared" si="120"/>
        <v>2174.621755</v>
      </c>
      <c r="AS93" s="27">
        <f t="shared" si="120"/>
        <v>1917.754482</v>
      </c>
      <c r="AT93" s="27">
        <f t="shared" si="120"/>
        <v>2324.405501</v>
      </c>
      <c r="AU93" s="27">
        <f t="shared" si="120"/>
        <v>2286.32782</v>
      </c>
      <c r="AV93" s="27">
        <f t="shared" si="120"/>
        <v>1804.072131</v>
      </c>
      <c r="AW93" s="27">
        <f t="shared" si="120"/>
        <v>1015.463624</v>
      </c>
      <c r="AX93" s="27">
        <f t="shared" si="120"/>
        <v>2190.396148</v>
      </c>
      <c r="AY93" s="27">
        <f t="shared" si="120"/>
        <v>1367.704948</v>
      </c>
      <c r="AZ93" s="27">
        <f t="shared" si="120"/>
        <v>2316.469488</v>
      </c>
      <c r="BA93" s="27">
        <f t="shared" si="120"/>
        <v>2094.846736</v>
      </c>
      <c r="BB93" s="27">
        <f t="shared" si="120"/>
        <v>636.9434937</v>
      </c>
      <c r="BC93" s="27">
        <f t="shared" si="120"/>
        <v>880.3044819</v>
      </c>
      <c r="BD93" s="27">
        <f t="shared" si="120"/>
        <v>1690.538553</v>
      </c>
      <c r="BE93" s="27">
        <f t="shared" si="120"/>
        <v>281.1497685</v>
      </c>
      <c r="BF93" s="27">
        <f t="shared" si="120"/>
        <v>-59.07358257</v>
      </c>
      <c r="BG93" s="27">
        <f t="shared" si="120"/>
        <v>1282.733877</v>
      </c>
      <c r="BH93" s="27">
        <f t="shared" si="120"/>
        <v>295.0069319</v>
      </c>
      <c r="BI93" s="27">
        <f t="shared" si="120"/>
        <v>1732.550996</v>
      </c>
      <c r="BJ93" s="27">
        <f t="shared" si="120"/>
        <v>398.5029281</v>
      </c>
      <c r="BK93" s="27">
        <f t="shared" si="120"/>
        <v>1840.282391</v>
      </c>
      <c r="BL93" s="27">
        <f t="shared" si="120"/>
        <v>1479.464305</v>
      </c>
      <c r="BM93" s="27">
        <f t="shared" si="120"/>
        <v>811.649061</v>
      </c>
      <c r="BN93" s="27">
        <f t="shared" si="120"/>
        <v>1147.122118</v>
      </c>
      <c r="BO93" s="27">
        <f t="shared" si="120"/>
        <v>1001.804666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1532.613092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1186.880996</v>
      </c>
      <c r="AJ94" s="27">
        <f t="shared" si="121"/>
        <v>1646.015124</v>
      </c>
      <c r="AK94" s="27">
        <f t="shared" si="121"/>
        <v>2442.097921</v>
      </c>
      <c r="AL94" s="27">
        <f t="shared" si="121"/>
        <v>1947.956156</v>
      </c>
      <c r="AM94" s="27">
        <f t="shared" si="121"/>
        <v>1738.482959</v>
      </c>
      <c r="AN94" s="27">
        <f t="shared" si="121"/>
        <v>1295.989198</v>
      </c>
      <c r="AO94" s="27">
        <f t="shared" si="121"/>
        <v>2249.842673</v>
      </c>
      <c r="AP94" s="27">
        <f t="shared" si="121"/>
        <v>1676.011722</v>
      </c>
      <c r="AQ94" s="27">
        <f t="shared" si="121"/>
        <v>1164.99749</v>
      </c>
      <c r="AR94" s="27">
        <f t="shared" si="121"/>
        <v>2174.621755</v>
      </c>
      <c r="AS94" s="27">
        <f t="shared" si="121"/>
        <v>1917.754482</v>
      </c>
      <c r="AT94" s="27">
        <f t="shared" si="121"/>
        <v>2324.405501</v>
      </c>
      <c r="AU94" s="27">
        <f t="shared" si="121"/>
        <v>2286.32782</v>
      </c>
      <c r="AV94" s="27">
        <f t="shared" si="121"/>
        <v>1804.072131</v>
      </c>
      <c r="AW94" s="27">
        <f t="shared" si="121"/>
        <v>1015.463624</v>
      </c>
      <c r="AX94" s="27">
        <f t="shared" si="121"/>
        <v>2190.396148</v>
      </c>
      <c r="AY94" s="27">
        <f t="shared" si="121"/>
        <v>1367.704948</v>
      </c>
      <c r="AZ94" s="27">
        <f t="shared" si="121"/>
        <v>2316.469488</v>
      </c>
      <c r="BA94" s="27">
        <f t="shared" si="121"/>
        <v>2094.846736</v>
      </c>
      <c r="BB94" s="27">
        <f t="shared" si="121"/>
        <v>636.9434937</v>
      </c>
      <c r="BC94" s="27">
        <f t="shared" si="121"/>
        <v>880.3044819</v>
      </c>
      <c r="BD94" s="27">
        <f t="shared" si="121"/>
        <v>1690.538553</v>
      </c>
      <c r="BE94" s="27">
        <f t="shared" si="121"/>
        <v>281.1497685</v>
      </c>
      <c r="BF94" s="27">
        <f t="shared" si="121"/>
        <v>-59.07358257</v>
      </c>
      <c r="BG94" s="27">
        <f t="shared" si="121"/>
        <v>1282.733877</v>
      </c>
      <c r="BH94" s="27">
        <f t="shared" si="121"/>
        <v>295.0069319</v>
      </c>
      <c r="BI94" s="27">
        <f t="shared" si="121"/>
        <v>1732.550996</v>
      </c>
      <c r="BJ94" s="27">
        <f t="shared" si="121"/>
        <v>398.5029281</v>
      </c>
      <c r="BK94" s="27">
        <f t="shared" si="121"/>
        <v>1840.282391</v>
      </c>
      <c r="BL94" s="27">
        <f t="shared" si="121"/>
        <v>1479.464305</v>
      </c>
      <c r="BM94" s="27">
        <f t="shared" si="121"/>
        <v>811.649061</v>
      </c>
      <c r="BN94" s="27">
        <f t="shared" si="121"/>
        <v>1147.122118</v>
      </c>
      <c r="BO94" s="27">
        <f t="shared" si="121"/>
        <v>1001.804666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1532.613092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1186.880996</v>
      </c>
      <c r="AJ95" s="27">
        <f t="shared" si="122"/>
        <v>1646.015124</v>
      </c>
      <c r="AK95" s="27">
        <f t="shared" si="122"/>
        <v>2442.097921</v>
      </c>
      <c r="AL95" s="27">
        <f t="shared" si="122"/>
        <v>1947.956156</v>
      </c>
      <c r="AM95" s="27">
        <f t="shared" si="122"/>
        <v>1738.482959</v>
      </c>
      <c r="AN95" s="27">
        <f t="shared" si="122"/>
        <v>1295.989198</v>
      </c>
      <c r="AO95" s="27">
        <f t="shared" si="122"/>
        <v>2249.842673</v>
      </c>
      <c r="AP95" s="27">
        <f t="shared" si="122"/>
        <v>1676.011722</v>
      </c>
      <c r="AQ95" s="27">
        <f t="shared" si="122"/>
        <v>1164.99749</v>
      </c>
      <c r="AR95" s="27">
        <f t="shared" si="122"/>
        <v>2174.621755</v>
      </c>
      <c r="AS95" s="27">
        <f t="shared" si="122"/>
        <v>1917.754482</v>
      </c>
      <c r="AT95" s="27">
        <f t="shared" si="122"/>
        <v>2324.405501</v>
      </c>
      <c r="AU95" s="27">
        <f t="shared" si="122"/>
        <v>2286.32782</v>
      </c>
      <c r="AV95" s="27">
        <f t="shared" si="122"/>
        <v>1804.072131</v>
      </c>
      <c r="AW95" s="27">
        <f t="shared" si="122"/>
        <v>1015.463624</v>
      </c>
      <c r="AX95" s="27">
        <f t="shared" si="122"/>
        <v>2190.396148</v>
      </c>
      <c r="AY95" s="27">
        <f t="shared" si="122"/>
        <v>1367.704948</v>
      </c>
      <c r="AZ95" s="27">
        <f t="shared" si="122"/>
        <v>2316.469488</v>
      </c>
      <c r="BA95" s="27">
        <f t="shared" si="122"/>
        <v>2094.846736</v>
      </c>
      <c r="BB95" s="27">
        <f t="shared" si="122"/>
        <v>636.9434937</v>
      </c>
      <c r="BC95" s="27">
        <f t="shared" si="122"/>
        <v>880.3044819</v>
      </c>
      <c r="BD95" s="27">
        <f t="shared" si="122"/>
        <v>1690.538553</v>
      </c>
      <c r="BE95" s="27">
        <f t="shared" si="122"/>
        <v>281.1497685</v>
      </c>
      <c r="BF95" s="27">
        <f t="shared" si="122"/>
        <v>-59.07358257</v>
      </c>
      <c r="BG95" s="27">
        <f t="shared" si="122"/>
        <v>1282.733877</v>
      </c>
      <c r="BH95" s="27">
        <f t="shared" si="122"/>
        <v>295.0069319</v>
      </c>
      <c r="BI95" s="27">
        <f t="shared" si="122"/>
        <v>1732.550996</v>
      </c>
      <c r="BJ95" s="27">
        <f t="shared" si="122"/>
        <v>398.5029281</v>
      </c>
      <c r="BK95" s="27">
        <f t="shared" si="122"/>
        <v>1840.282391</v>
      </c>
      <c r="BL95" s="27">
        <f t="shared" si="122"/>
        <v>1479.464305</v>
      </c>
      <c r="BM95" s="27">
        <f t="shared" si="122"/>
        <v>811.649061</v>
      </c>
      <c r="BN95" s="27">
        <f t="shared" si="122"/>
        <v>1147.122118</v>
      </c>
      <c r="BO95" s="27">
        <f t="shared" si="122"/>
        <v>1001.804666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1532.613092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1186.880996</v>
      </c>
      <c r="AJ96" s="27">
        <f t="shared" si="123"/>
        <v>1646.015124</v>
      </c>
      <c r="AK96" s="27">
        <f t="shared" si="123"/>
        <v>2442.097921</v>
      </c>
      <c r="AL96" s="27">
        <f t="shared" si="123"/>
        <v>1947.956156</v>
      </c>
      <c r="AM96" s="27">
        <f t="shared" si="123"/>
        <v>1738.482959</v>
      </c>
      <c r="AN96" s="27">
        <f t="shared" si="123"/>
        <v>1295.989198</v>
      </c>
      <c r="AO96" s="27">
        <f t="shared" si="123"/>
        <v>2249.842673</v>
      </c>
      <c r="AP96" s="27">
        <f t="shared" si="123"/>
        <v>1676.011722</v>
      </c>
      <c r="AQ96" s="27">
        <f t="shared" si="123"/>
        <v>1164.99749</v>
      </c>
      <c r="AR96" s="27">
        <f t="shared" si="123"/>
        <v>2174.621755</v>
      </c>
      <c r="AS96" s="27">
        <f t="shared" si="123"/>
        <v>1917.754482</v>
      </c>
      <c r="AT96" s="27">
        <f t="shared" si="123"/>
        <v>2324.405501</v>
      </c>
      <c r="AU96" s="27">
        <f t="shared" si="123"/>
        <v>2286.32782</v>
      </c>
      <c r="AV96" s="27">
        <f t="shared" si="123"/>
        <v>1804.072131</v>
      </c>
      <c r="AW96" s="27">
        <f t="shared" si="123"/>
        <v>1015.463624</v>
      </c>
      <c r="AX96" s="27">
        <f t="shared" si="123"/>
        <v>2190.396148</v>
      </c>
      <c r="AY96" s="27">
        <f t="shared" si="123"/>
        <v>1367.704948</v>
      </c>
      <c r="AZ96" s="27">
        <f t="shared" si="123"/>
        <v>2316.469488</v>
      </c>
      <c r="BA96" s="27">
        <f t="shared" si="123"/>
        <v>2094.846736</v>
      </c>
      <c r="BB96" s="27">
        <f t="shared" si="123"/>
        <v>636.9434937</v>
      </c>
      <c r="BC96" s="27">
        <f t="shared" si="123"/>
        <v>880.3044819</v>
      </c>
      <c r="BD96" s="27">
        <f t="shared" si="123"/>
        <v>1690.538553</v>
      </c>
      <c r="BE96" s="27">
        <f t="shared" si="123"/>
        <v>281.1497685</v>
      </c>
      <c r="BF96" s="27">
        <f t="shared" si="123"/>
        <v>-59.07358257</v>
      </c>
      <c r="BG96" s="27">
        <f t="shared" si="123"/>
        <v>1282.733877</v>
      </c>
      <c r="BH96" s="27">
        <f t="shared" si="123"/>
        <v>295.0069319</v>
      </c>
      <c r="BI96" s="27">
        <f t="shared" si="123"/>
        <v>1732.550996</v>
      </c>
      <c r="BJ96" s="27">
        <f t="shared" si="123"/>
        <v>398.5029281</v>
      </c>
      <c r="BK96" s="27">
        <f t="shared" si="123"/>
        <v>1840.282391</v>
      </c>
      <c r="BL96" s="27">
        <f t="shared" si="123"/>
        <v>1479.464305</v>
      </c>
      <c r="BM96" s="27">
        <f t="shared" si="123"/>
        <v>811.649061</v>
      </c>
      <c r="BN96" s="27">
        <f t="shared" si="123"/>
        <v>1147.122118</v>
      </c>
      <c r="BO96" s="27">
        <f t="shared" si="123"/>
        <v>1001.804666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1532.613092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1186.880996</v>
      </c>
      <c r="AJ97" s="27">
        <f t="shared" si="124"/>
        <v>1646.015124</v>
      </c>
      <c r="AK97" s="27">
        <f t="shared" si="124"/>
        <v>2442.097921</v>
      </c>
      <c r="AL97" s="27">
        <f t="shared" si="124"/>
        <v>1947.956156</v>
      </c>
      <c r="AM97" s="27">
        <f t="shared" si="124"/>
        <v>1738.482959</v>
      </c>
      <c r="AN97" s="27">
        <f t="shared" si="124"/>
        <v>1295.989198</v>
      </c>
      <c r="AO97" s="27">
        <f t="shared" si="124"/>
        <v>2249.842673</v>
      </c>
      <c r="AP97" s="27">
        <f t="shared" si="124"/>
        <v>1676.011722</v>
      </c>
      <c r="AQ97" s="27">
        <f t="shared" si="124"/>
        <v>1164.99749</v>
      </c>
      <c r="AR97" s="27">
        <f t="shared" si="124"/>
        <v>2174.621755</v>
      </c>
      <c r="AS97" s="27">
        <f t="shared" si="124"/>
        <v>1917.754482</v>
      </c>
      <c r="AT97" s="27">
        <f t="shared" si="124"/>
        <v>2324.405501</v>
      </c>
      <c r="AU97" s="27">
        <f t="shared" si="124"/>
        <v>2286.32782</v>
      </c>
      <c r="AV97" s="27">
        <f t="shared" si="124"/>
        <v>1804.072131</v>
      </c>
      <c r="AW97" s="27">
        <f t="shared" si="124"/>
        <v>1015.463624</v>
      </c>
      <c r="AX97" s="27">
        <f t="shared" si="124"/>
        <v>2190.396148</v>
      </c>
      <c r="AY97" s="27">
        <f t="shared" si="124"/>
        <v>1367.704948</v>
      </c>
      <c r="AZ97" s="27">
        <f t="shared" si="124"/>
        <v>2316.469488</v>
      </c>
      <c r="BA97" s="27">
        <f t="shared" si="124"/>
        <v>2094.846736</v>
      </c>
      <c r="BB97" s="27">
        <f t="shared" si="124"/>
        <v>636.9434937</v>
      </c>
      <c r="BC97" s="27">
        <f t="shared" si="124"/>
        <v>880.3044819</v>
      </c>
      <c r="BD97" s="27">
        <f t="shared" si="124"/>
        <v>1690.538553</v>
      </c>
      <c r="BE97" s="27">
        <f t="shared" si="124"/>
        <v>281.1497685</v>
      </c>
      <c r="BF97" s="27">
        <f t="shared" si="124"/>
        <v>-59.07358257</v>
      </c>
      <c r="BG97" s="27">
        <f t="shared" si="124"/>
        <v>1282.733877</v>
      </c>
      <c r="BH97" s="27">
        <f t="shared" si="124"/>
        <v>295.0069319</v>
      </c>
      <c r="BI97" s="27">
        <f t="shared" si="124"/>
        <v>1732.550996</v>
      </c>
      <c r="BJ97" s="27">
        <f t="shared" si="124"/>
        <v>398.5029281</v>
      </c>
      <c r="BK97" s="27">
        <f t="shared" si="124"/>
        <v>1840.282391</v>
      </c>
      <c r="BL97" s="27">
        <f t="shared" si="124"/>
        <v>1479.464305</v>
      </c>
      <c r="BM97" s="27">
        <f t="shared" si="124"/>
        <v>811.649061</v>
      </c>
      <c r="BN97" s="27">
        <f t="shared" si="124"/>
        <v>1147.122118</v>
      </c>
      <c r="BO97" s="27">
        <f t="shared" si="124"/>
        <v>1001.804666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1532.613092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1186.880996</v>
      </c>
      <c r="AJ98" s="27">
        <f t="shared" si="125"/>
        <v>1646.015124</v>
      </c>
      <c r="AK98" s="27">
        <f t="shared" si="125"/>
        <v>2442.097921</v>
      </c>
      <c r="AL98" s="27">
        <f t="shared" si="125"/>
        <v>1947.956156</v>
      </c>
      <c r="AM98" s="27">
        <f t="shared" si="125"/>
        <v>1738.482959</v>
      </c>
      <c r="AN98" s="27">
        <f t="shared" si="125"/>
        <v>1295.989198</v>
      </c>
      <c r="AO98" s="27">
        <f t="shared" si="125"/>
        <v>2249.842673</v>
      </c>
      <c r="AP98" s="27">
        <f t="shared" si="125"/>
        <v>1676.011722</v>
      </c>
      <c r="AQ98" s="27">
        <f t="shared" si="125"/>
        <v>1164.99749</v>
      </c>
      <c r="AR98" s="27">
        <f t="shared" si="125"/>
        <v>2174.621755</v>
      </c>
      <c r="AS98" s="27">
        <f t="shared" si="125"/>
        <v>1917.754482</v>
      </c>
      <c r="AT98" s="27">
        <f t="shared" si="125"/>
        <v>2324.405501</v>
      </c>
      <c r="AU98" s="27">
        <f t="shared" si="125"/>
        <v>2286.32782</v>
      </c>
      <c r="AV98" s="27">
        <f t="shared" si="125"/>
        <v>1804.072131</v>
      </c>
      <c r="AW98" s="27">
        <f t="shared" si="125"/>
        <v>1015.463624</v>
      </c>
      <c r="AX98" s="27">
        <f t="shared" si="125"/>
        <v>2190.396148</v>
      </c>
      <c r="AY98" s="27">
        <f t="shared" si="125"/>
        <v>1367.704948</v>
      </c>
      <c r="AZ98" s="27">
        <f t="shared" si="125"/>
        <v>2316.469488</v>
      </c>
      <c r="BA98" s="27">
        <f t="shared" si="125"/>
        <v>2094.846736</v>
      </c>
      <c r="BB98" s="27">
        <f t="shared" si="125"/>
        <v>636.9434937</v>
      </c>
      <c r="BC98" s="27">
        <f t="shared" si="125"/>
        <v>880.3044819</v>
      </c>
      <c r="BD98" s="27">
        <f t="shared" si="125"/>
        <v>1690.538553</v>
      </c>
      <c r="BE98" s="27">
        <f t="shared" si="125"/>
        <v>281.1497685</v>
      </c>
      <c r="BF98" s="27">
        <f t="shared" si="125"/>
        <v>-59.07358257</v>
      </c>
      <c r="BG98" s="27">
        <f t="shared" si="125"/>
        <v>1282.733877</v>
      </c>
      <c r="BH98" s="27">
        <f t="shared" si="125"/>
        <v>295.0069319</v>
      </c>
      <c r="BI98" s="27">
        <f t="shared" si="125"/>
        <v>1732.550996</v>
      </c>
      <c r="BJ98" s="27">
        <f t="shared" si="125"/>
        <v>398.5029281</v>
      </c>
      <c r="BK98" s="27">
        <f t="shared" si="125"/>
        <v>1840.282391</v>
      </c>
      <c r="BL98" s="27">
        <f t="shared" si="125"/>
        <v>1479.464305</v>
      </c>
      <c r="BM98" s="27">
        <f t="shared" si="125"/>
        <v>811.649061</v>
      </c>
      <c r="BN98" s="27">
        <f t="shared" si="125"/>
        <v>1147.122118</v>
      </c>
      <c r="BO98" s="27">
        <f t="shared" si="125"/>
        <v>1001.804666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1532.613092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1186.880996</v>
      </c>
      <c r="AJ99" s="27">
        <f t="shared" si="126"/>
        <v>1646.015124</v>
      </c>
      <c r="AK99" s="27">
        <f t="shared" si="126"/>
        <v>2442.097921</v>
      </c>
      <c r="AL99" s="27">
        <f t="shared" si="126"/>
        <v>1947.956156</v>
      </c>
      <c r="AM99" s="27">
        <f t="shared" si="126"/>
        <v>1738.482959</v>
      </c>
      <c r="AN99" s="27">
        <f t="shared" si="126"/>
        <v>1295.989198</v>
      </c>
      <c r="AO99" s="27">
        <f t="shared" si="126"/>
        <v>2249.842673</v>
      </c>
      <c r="AP99" s="27">
        <f t="shared" si="126"/>
        <v>1676.011722</v>
      </c>
      <c r="AQ99" s="27">
        <f t="shared" si="126"/>
        <v>1164.99749</v>
      </c>
      <c r="AR99" s="27">
        <f t="shared" si="126"/>
        <v>2174.621755</v>
      </c>
      <c r="AS99" s="27">
        <f t="shared" si="126"/>
        <v>1917.754482</v>
      </c>
      <c r="AT99" s="27">
        <f t="shared" si="126"/>
        <v>2324.405501</v>
      </c>
      <c r="AU99" s="27">
        <f t="shared" si="126"/>
        <v>2286.32782</v>
      </c>
      <c r="AV99" s="27">
        <f t="shared" si="126"/>
        <v>1804.072131</v>
      </c>
      <c r="AW99" s="27">
        <f t="shared" si="126"/>
        <v>1015.463624</v>
      </c>
      <c r="AX99" s="27">
        <f t="shared" si="126"/>
        <v>2190.396148</v>
      </c>
      <c r="AY99" s="27">
        <f t="shared" si="126"/>
        <v>1367.704948</v>
      </c>
      <c r="AZ99" s="27">
        <f t="shared" si="126"/>
        <v>2316.469488</v>
      </c>
      <c r="BA99" s="27">
        <f t="shared" si="126"/>
        <v>2094.846736</v>
      </c>
      <c r="BB99" s="27">
        <f t="shared" si="126"/>
        <v>636.9434937</v>
      </c>
      <c r="BC99" s="27">
        <f t="shared" si="126"/>
        <v>880.3044819</v>
      </c>
      <c r="BD99" s="27">
        <f t="shared" si="126"/>
        <v>1690.538553</v>
      </c>
      <c r="BE99" s="27">
        <f t="shared" si="126"/>
        <v>281.1497685</v>
      </c>
      <c r="BF99" s="27">
        <f t="shared" si="126"/>
        <v>-59.07358257</v>
      </c>
      <c r="BG99" s="27">
        <f t="shared" si="126"/>
        <v>1282.733877</v>
      </c>
      <c r="BH99" s="27">
        <f t="shared" si="126"/>
        <v>295.0069319</v>
      </c>
      <c r="BI99" s="27">
        <f t="shared" si="126"/>
        <v>1732.550996</v>
      </c>
      <c r="BJ99" s="27">
        <f t="shared" si="126"/>
        <v>398.5029281</v>
      </c>
      <c r="BK99" s="27">
        <f t="shared" si="126"/>
        <v>1840.282391</v>
      </c>
      <c r="BL99" s="27">
        <f t="shared" si="126"/>
        <v>1479.464305</v>
      </c>
      <c r="BM99" s="27">
        <f t="shared" si="126"/>
        <v>811.649061</v>
      </c>
      <c r="BN99" s="27">
        <f t="shared" si="126"/>
        <v>1147.122118</v>
      </c>
      <c r="BO99" s="27">
        <f t="shared" si="126"/>
        <v>1001.804666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1532.613092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1186.880996</v>
      </c>
      <c r="AJ100" s="27">
        <f t="shared" si="127"/>
        <v>1646.015124</v>
      </c>
      <c r="AK100" s="27">
        <f t="shared" si="127"/>
        <v>2442.097921</v>
      </c>
      <c r="AL100" s="27">
        <f t="shared" si="127"/>
        <v>1947.956156</v>
      </c>
      <c r="AM100" s="27">
        <f t="shared" si="127"/>
        <v>1738.482959</v>
      </c>
      <c r="AN100" s="27">
        <f t="shared" si="127"/>
        <v>1295.989198</v>
      </c>
      <c r="AO100" s="27">
        <f t="shared" si="127"/>
        <v>2249.842673</v>
      </c>
      <c r="AP100" s="27">
        <f t="shared" si="127"/>
        <v>1676.011722</v>
      </c>
      <c r="AQ100" s="27">
        <f t="shared" si="127"/>
        <v>1164.99749</v>
      </c>
      <c r="AR100" s="27">
        <f t="shared" si="127"/>
        <v>2174.621755</v>
      </c>
      <c r="AS100" s="27">
        <f t="shared" si="127"/>
        <v>1917.754482</v>
      </c>
      <c r="AT100" s="27">
        <f t="shared" si="127"/>
        <v>2324.405501</v>
      </c>
      <c r="AU100" s="27">
        <f t="shared" si="127"/>
        <v>2286.32782</v>
      </c>
      <c r="AV100" s="27">
        <f t="shared" si="127"/>
        <v>1804.072131</v>
      </c>
      <c r="AW100" s="27">
        <f t="shared" si="127"/>
        <v>1015.463624</v>
      </c>
      <c r="AX100" s="27">
        <f t="shared" si="127"/>
        <v>2190.396148</v>
      </c>
      <c r="AY100" s="27">
        <f t="shared" si="127"/>
        <v>1367.704948</v>
      </c>
      <c r="AZ100" s="27">
        <f t="shared" si="127"/>
        <v>2316.469488</v>
      </c>
      <c r="BA100" s="27">
        <f t="shared" si="127"/>
        <v>2094.846736</v>
      </c>
      <c r="BB100" s="27">
        <f t="shared" si="127"/>
        <v>636.9434937</v>
      </c>
      <c r="BC100" s="27">
        <f t="shared" si="127"/>
        <v>880.3044819</v>
      </c>
      <c r="BD100" s="27">
        <f t="shared" si="127"/>
        <v>1690.538553</v>
      </c>
      <c r="BE100" s="27">
        <f t="shared" si="127"/>
        <v>281.1497685</v>
      </c>
      <c r="BF100" s="27">
        <f t="shared" si="127"/>
        <v>-59.07358257</v>
      </c>
      <c r="BG100" s="27">
        <f t="shared" si="127"/>
        <v>1282.733877</v>
      </c>
      <c r="BH100" s="27">
        <f t="shared" si="127"/>
        <v>295.0069319</v>
      </c>
      <c r="BI100" s="27">
        <f t="shared" si="127"/>
        <v>1732.550996</v>
      </c>
      <c r="BJ100" s="27">
        <f t="shared" si="127"/>
        <v>398.5029281</v>
      </c>
      <c r="BK100" s="27">
        <f t="shared" si="127"/>
        <v>1840.282391</v>
      </c>
      <c r="BL100" s="27">
        <f t="shared" si="127"/>
        <v>1479.464305</v>
      </c>
      <c r="BM100" s="27">
        <f t="shared" si="127"/>
        <v>811.649061</v>
      </c>
      <c r="BN100" s="27">
        <f t="shared" si="127"/>
        <v>1147.122118</v>
      </c>
      <c r="BO100" s="27">
        <f t="shared" si="127"/>
        <v>1001.804666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1532.613092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1186.880996</v>
      </c>
      <c r="AJ101" s="27">
        <f t="shared" si="128"/>
        <v>1646.015124</v>
      </c>
      <c r="AK101" s="27">
        <f t="shared" si="128"/>
        <v>2442.097921</v>
      </c>
      <c r="AL101" s="27">
        <f t="shared" si="128"/>
        <v>1947.956156</v>
      </c>
      <c r="AM101" s="27">
        <f t="shared" si="128"/>
        <v>1738.482959</v>
      </c>
      <c r="AN101" s="27">
        <f t="shared" si="128"/>
        <v>1295.989198</v>
      </c>
      <c r="AO101" s="27">
        <f t="shared" si="128"/>
        <v>2249.842673</v>
      </c>
      <c r="AP101" s="27">
        <f t="shared" si="128"/>
        <v>1676.011722</v>
      </c>
      <c r="AQ101" s="27">
        <f t="shared" si="128"/>
        <v>1164.99749</v>
      </c>
      <c r="AR101" s="27">
        <f t="shared" si="128"/>
        <v>2174.621755</v>
      </c>
      <c r="AS101" s="27">
        <f t="shared" si="128"/>
        <v>1917.754482</v>
      </c>
      <c r="AT101" s="27">
        <f t="shared" si="128"/>
        <v>2324.405501</v>
      </c>
      <c r="AU101" s="27">
        <f t="shared" si="128"/>
        <v>2286.32782</v>
      </c>
      <c r="AV101" s="27">
        <f t="shared" si="128"/>
        <v>1804.072131</v>
      </c>
      <c r="AW101" s="27">
        <f t="shared" si="128"/>
        <v>1015.463624</v>
      </c>
      <c r="AX101" s="27">
        <f t="shared" si="128"/>
        <v>2190.396148</v>
      </c>
      <c r="AY101" s="27">
        <f t="shared" si="128"/>
        <v>1367.704948</v>
      </c>
      <c r="AZ101" s="27">
        <f t="shared" si="128"/>
        <v>2316.469488</v>
      </c>
      <c r="BA101" s="27">
        <f t="shared" si="128"/>
        <v>2094.846736</v>
      </c>
      <c r="BB101" s="27">
        <f t="shared" si="128"/>
        <v>636.9434937</v>
      </c>
      <c r="BC101" s="27">
        <f t="shared" si="128"/>
        <v>880.3044819</v>
      </c>
      <c r="BD101" s="27">
        <f t="shared" si="128"/>
        <v>1690.538553</v>
      </c>
      <c r="BE101" s="27">
        <f t="shared" si="128"/>
        <v>281.1497685</v>
      </c>
      <c r="BF101" s="27">
        <f t="shared" si="128"/>
        <v>-59.07358257</v>
      </c>
      <c r="BG101" s="27">
        <f t="shared" si="128"/>
        <v>1282.733877</v>
      </c>
      <c r="BH101" s="27">
        <f t="shared" si="128"/>
        <v>295.0069319</v>
      </c>
      <c r="BI101" s="27">
        <f t="shared" si="128"/>
        <v>1732.550996</v>
      </c>
      <c r="BJ101" s="27">
        <f t="shared" si="128"/>
        <v>398.5029281</v>
      </c>
      <c r="BK101" s="27">
        <f t="shared" si="128"/>
        <v>1840.282391</v>
      </c>
      <c r="BL101" s="27">
        <f t="shared" si="128"/>
        <v>1479.464305</v>
      </c>
      <c r="BM101" s="27">
        <f t="shared" si="128"/>
        <v>811.649061</v>
      </c>
      <c r="BN101" s="27">
        <f t="shared" si="128"/>
        <v>1147.122118</v>
      </c>
      <c r="BO101" s="27">
        <f t="shared" si="128"/>
        <v>1001.804666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1532.613092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1186.880996</v>
      </c>
      <c r="AJ102" s="27">
        <f t="shared" si="129"/>
        <v>1646.015124</v>
      </c>
      <c r="AK102" s="27">
        <f t="shared" si="129"/>
        <v>2442.097921</v>
      </c>
      <c r="AL102" s="27">
        <f t="shared" si="129"/>
        <v>1947.956156</v>
      </c>
      <c r="AM102" s="27">
        <f t="shared" si="129"/>
        <v>1738.482959</v>
      </c>
      <c r="AN102" s="27">
        <f t="shared" si="129"/>
        <v>1295.989198</v>
      </c>
      <c r="AO102" s="27">
        <f t="shared" si="129"/>
        <v>2249.842673</v>
      </c>
      <c r="AP102" s="27">
        <f t="shared" si="129"/>
        <v>1676.011722</v>
      </c>
      <c r="AQ102" s="27">
        <f t="shared" si="129"/>
        <v>1164.99749</v>
      </c>
      <c r="AR102" s="27">
        <f t="shared" si="129"/>
        <v>2174.621755</v>
      </c>
      <c r="AS102" s="27">
        <f t="shared" si="129"/>
        <v>1917.754482</v>
      </c>
      <c r="AT102" s="27">
        <f t="shared" si="129"/>
        <v>2324.405501</v>
      </c>
      <c r="AU102" s="27">
        <f t="shared" si="129"/>
        <v>2286.32782</v>
      </c>
      <c r="AV102" s="27">
        <f t="shared" si="129"/>
        <v>1804.072131</v>
      </c>
      <c r="AW102" s="27">
        <f t="shared" si="129"/>
        <v>1015.463624</v>
      </c>
      <c r="AX102" s="27">
        <f t="shared" si="129"/>
        <v>2190.396148</v>
      </c>
      <c r="AY102" s="27">
        <f t="shared" si="129"/>
        <v>1367.704948</v>
      </c>
      <c r="AZ102" s="27">
        <f t="shared" si="129"/>
        <v>2316.469488</v>
      </c>
      <c r="BA102" s="27">
        <f t="shared" si="129"/>
        <v>2094.846736</v>
      </c>
      <c r="BB102" s="27">
        <f t="shared" si="129"/>
        <v>636.9434937</v>
      </c>
      <c r="BC102" s="27">
        <f t="shared" si="129"/>
        <v>880.3044819</v>
      </c>
      <c r="BD102" s="27">
        <f t="shared" si="129"/>
        <v>1690.538553</v>
      </c>
      <c r="BE102" s="27">
        <f t="shared" si="129"/>
        <v>281.1497685</v>
      </c>
      <c r="BF102" s="27">
        <f t="shared" si="129"/>
        <v>-59.07358257</v>
      </c>
      <c r="BG102" s="27">
        <f t="shared" si="129"/>
        <v>1282.733877</v>
      </c>
      <c r="BH102" s="27">
        <f t="shared" si="129"/>
        <v>295.0069319</v>
      </c>
      <c r="BI102" s="27">
        <f t="shared" si="129"/>
        <v>1732.550996</v>
      </c>
      <c r="BJ102" s="27">
        <f t="shared" si="129"/>
        <v>398.5029281</v>
      </c>
      <c r="BK102" s="27">
        <f t="shared" si="129"/>
        <v>1840.282391</v>
      </c>
      <c r="BL102" s="27">
        <f t="shared" si="129"/>
        <v>1479.464305</v>
      </c>
      <c r="BM102" s="27">
        <f t="shared" si="129"/>
        <v>811.649061</v>
      </c>
      <c r="BN102" s="27">
        <f t="shared" si="129"/>
        <v>1147.122118</v>
      </c>
      <c r="BO102" s="27">
        <f t="shared" si="129"/>
        <v>1001.804666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1532.613092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1186.880996</v>
      </c>
      <c r="AJ103" s="27">
        <f t="shared" si="130"/>
        <v>1646.015124</v>
      </c>
      <c r="AK103" s="27">
        <f t="shared" si="130"/>
        <v>2442.097921</v>
      </c>
      <c r="AL103" s="27">
        <f t="shared" si="130"/>
        <v>1947.956156</v>
      </c>
      <c r="AM103" s="27">
        <f t="shared" si="130"/>
        <v>1738.482959</v>
      </c>
      <c r="AN103" s="27">
        <f t="shared" si="130"/>
        <v>1295.989198</v>
      </c>
      <c r="AO103" s="27">
        <f t="shared" si="130"/>
        <v>2249.842673</v>
      </c>
      <c r="AP103" s="27">
        <f t="shared" si="130"/>
        <v>1676.011722</v>
      </c>
      <c r="AQ103" s="27">
        <f t="shared" si="130"/>
        <v>1164.99749</v>
      </c>
      <c r="AR103" s="27">
        <f t="shared" si="130"/>
        <v>2174.621755</v>
      </c>
      <c r="AS103" s="27">
        <f t="shared" si="130"/>
        <v>1917.754482</v>
      </c>
      <c r="AT103" s="27">
        <f t="shared" si="130"/>
        <v>2324.405501</v>
      </c>
      <c r="AU103" s="27">
        <f t="shared" si="130"/>
        <v>2286.32782</v>
      </c>
      <c r="AV103" s="27">
        <f t="shared" si="130"/>
        <v>1804.072131</v>
      </c>
      <c r="AW103" s="27">
        <f t="shared" si="130"/>
        <v>1015.463624</v>
      </c>
      <c r="AX103" s="27">
        <f t="shared" si="130"/>
        <v>2190.396148</v>
      </c>
      <c r="AY103" s="27">
        <f t="shared" si="130"/>
        <v>1367.704948</v>
      </c>
      <c r="AZ103" s="27">
        <f t="shared" si="130"/>
        <v>2316.469488</v>
      </c>
      <c r="BA103" s="27">
        <f t="shared" si="130"/>
        <v>2094.846736</v>
      </c>
      <c r="BB103" s="27">
        <f t="shared" si="130"/>
        <v>636.9434937</v>
      </c>
      <c r="BC103" s="27">
        <f t="shared" si="130"/>
        <v>880.3044819</v>
      </c>
      <c r="BD103" s="27">
        <f t="shared" si="130"/>
        <v>1690.538553</v>
      </c>
      <c r="BE103" s="27">
        <f t="shared" si="130"/>
        <v>281.1497685</v>
      </c>
      <c r="BF103" s="27">
        <f t="shared" si="130"/>
        <v>-59.07358257</v>
      </c>
      <c r="BG103" s="27">
        <f t="shared" si="130"/>
        <v>1282.733877</v>
      </c>
      <c r="BH103" s="27">
        <f t="shared" si="130"/>
        <v>295.0069319</v>
      </c>
      <c r="BI103" s="27">
        <f t="shared" si="130"/>
        <v>1732.550996</v>
      </c>
      <c r="BJ103" s="27">
        <f t="shared" si="130"/>
        <v>398.5029281</v>
      </c>
      <c r="BK103" s="27">
        <f t="shared" si="130"/>
        <v>1840.282391</v>
      </c>
      <c r="BL103" s="27">
        <f t="shared" si="130"/>
        <v>1479.464305</v>
      </c>
      <c r="BM103" s="27">
        <f t="shared" si="130"/>
        <v>811.649061</v>
      </c>
      <c r="BN103" s="27">
        <f t="shared" si="130"/>
        <v>1147.122118</v>
      </c>
      <c r="BO103" s="27">
        <f t="shared" si="130"/>
        <v>1001.804666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1532.613092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1186.880996</v>
      </c>
      <c r="AJ104" s="27">
        <f t="shared" si="131"/>
        <v>1646.015124</v>
      </c>
      <c r="AK104" s="27">
        <f t="shared" si="131"/>
        <v>2442.097921</v>
      </c>
      <c r="AL104" s="27">
        <f t="shared" si="131"/>
        <v>1947.956156</v>
      </c>
      <c r="AM104" s="27">
        <f t="shared" si="131"/>
        <v>1738.482959</v>
      </c>
      <c r="AN104" s="27">
        <f t="shared" si="131"/>
        <v>1295.989198</v>
      </c>
      <c r="AO104" s="27">
        <f t="shared" si="131"/>
        <v>2249.842673</v>
      </c>
      <c r="AP104" s="27">
        <f t="shared" si="131"/>
        <v>1676.011722</v>
      </c>
      <c r="AQ104" s="27">
        <f t="shared" si="131"/>
        <v>1164.99749</v>
      </c>
      <c r="AR104" s="27">
        <f t="shared" si="131"/>
        <v>2174.621755</v>
      </c>
      <c r="AS104" s="27">
        <f t="shared" si="131"/>
        <v>1917.754482</v>
      </c>
      <c r="AT104" s="27">
        <f t="shared" si="131"/>
        <v>2324.405501</v>
      </c>
      <c r="AU104" s="27">
        <f t="shared" si="131"/>
        <v>2286.32782</v>
      </c>
      <c r="AV104" s="27">
        <f t="shared" si="131"/>
        <v>1804.072131</v>
      </c>
      <c r="AW104" s="27">
        <f t="shared" si="131"/>
        <v>1015.463624</v>
      </c>
      <c r="AX104" s="27">
        <f t="shared" si="131"/>
        <v>2190.396148</v>
      </c>
      <c r="AY104" s="27">
        <f t="shared" si="131"/>
        <v>1367.704948</v>
      </c>
      <c r="AZ104" s="27">
        <f t="shared" si="131"/>
        <v>2316.469488</v>
      </c>
      <c r="BA104" s="27">
        <f t="shared" si="131"/>
        <v>2094.846736</v>
      </c>
      <c r="BB104" s="27">
        <f t="shared" si="131"/>
        <v>636.9434937</v>
      </c>
      <c r="BC104" s="27">
        <f t="shared" si="131"/>
        <v>880.3044819</v>
      </c>
      <c r="BD104" s="27">
        <f t="shared" si="131"/>
        <v>1690.538553</v>
      </c>
      <c r="BE104" s="27">
        <f t="shared" si="131"/>
        <v>281.1497685</v>
      </c>
      <c r="BF104" s="27">
        <f t="shared" si="131"/>
        <v>-59.07358257</v>
      </c>
      <c r="BG104" s="27">
        <f t="shared" si="131"/>
        <v>1282.733877</v>
      </c>
      <c r="BH104" s="27">
        <f t="shared" si="131"/>
        <v>295.0069319</v>
      </c>
      <c r="BI104" s="27">
        <f t="shared" si="131"/>
        <v>1732.550996</v>
      </c>
      <c r="BJ104" s="27">
        <f t="shared" si="131"/>
        <v>398.5029281</v>
      </c>
      <c r="BK104" s="27">
        <f t="shared" si="131"/>
        <v>1840.282391</v>
      </c>
      <c r="BL104" s="27">
        <f t="shared" si="131"/>
        <v>1479.464305</v>
      </c>
      <c r="BM104" s="27">
        <f t="shared" si="131"/>
        <v>811.649061</v>
      </c>
      <c r="BN104" s="27">
        <f t="shared" si="131"/>
        <v>1147.122118</v>
      </c>
      <c r="BO104" s="27">
        <f t="shared" si="131"/>
        <v>1001.804666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1532.613092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1186.880996</v>
      </c>
      <c r="AJ105" s="27">
        <f t="shared" si="132"/>
        <v>1646.015124</v>
      </c>
      <c r="AK105" s="27">
        <f t="shared" si="132"/>
        <v>2442.097921</v>
      </c>
      <c r="AL105" s="27">
        <f t="shared" si="132"/>
        <v>1947.956156</v>
      </c>
      <c r="AM105" s="27">
        <f t="shared" si="132"/>
        <v>1738.482959</v>
      </c>
      <c r="AN105" s="27">
        <f t="shared" si="132"/>
        <v>1295.989198</v>
      </c>
      <c r="AO105" s="27">
        <f t="shared" si="132"/>
        <v>2249.842673</v>
      </c>
      <c r="AP105" s="27">
        <f t="shared" si="132"/>
        <v>1676.011722</v>
      </c>
      <c r="AQ105" s="27">
        <f t="shared" si="132"/>
        <v>1164.99749</v>
      </c>
      <c r="AR105" s="27">
        <f t="shared" si="132"/>
        <v>2174.621755</v>
      </c>
      <c r="AS105" s="27">
        <f t="shared" si="132"/>
        <v>1917.754482</v>
      </c>
      <c r="AT105" s="27">
        <f t="shared" si="132"/>
        <v>2324.405501</v>
      </c>
      <c r="AU105" s="27">
        <f t="shared" si="132"/>
        <v>2286.32782</v>
      </c>
      <c r="AV105" s="27">
        <f t="shared" si="132"/>
        <v>1804.072131</v>
      </c>
      <c r="AW105" s="27">
        <f t="shared" si="132"/>
        <v>1015.463624</v>
      </c>
      <c r="AX105" s="27">
        <f t="shared" si="132"/>
        <v>2190.396148</v>
      </c>
      <c r="AY105" s="27">
        <f t="shared" si="132"/>
        <v>1367.704948</v>
      </c>
      <c r="AZ105" s="27">
        <f t="shared" si="132"/>
        <v>2316.469488</v>
      </c>
      <c r="BA105" s="27">
        <f t="shared" si="132"/>
        <v>2094.846736</v>
      </c>
      <c r="BB105" s="27">
        <f t="shared" si="132"/>
        <v>636.9434937</v>
      </c>
      <c r="BC105" s="27">
        <f t="shared" si="132"/>
        <v>880.3044819</v>
      </c>
      <c r="BD105" s="27">
        <f t="shared" si="132"/>
        <v>1690.538553</v>
      </c>
      <c r="BE105" s="27">
        <f t="shared" si="132"/>
        <v>281.1497685</v>
      </c>
      <c r="BF105" s="27">
        <f t="shared" si="132"/>
        <v>-59.07358257</v>
      </c>
      <c r="BG105" s="27">
        <f t="shared" si="132"/>
        <v>1282.733877</v>
      </c>
      <c r="BH105" s="27">
        <f t="shared" si="132"/>
        <v>295.0069319</v>
      </c>
      <c r="BI105" s="27">
        <f t="shared" si="132"/>
        <v>1732.550996</v>
      </c>
      <c r="BJ105" s="27">
        <f t="shared" si="132"/>
        <v>398.5029281</v>
      </c>
      <c r="BK105" s="27">
        <f t="shared" si="132"/>
        <v>1840.282391</v>
      </c>
      <c r="BL105" s="27">
        <f t="shared" si="132"/>
        <v>1479.464305</v>
      </c>
      <c r="BM105" s="27">
        <f t="shared" si="132"/>
        <v>811.649061</v>
      </c>
      <c r="BN105" s="27">
        <f t="shared" si="132"/>
        <v>1147.122118</v>
      </c>
      <c r="BO105" s="27">
        <f t="shared" si="132"/>
        <v>1001.804666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1532.613092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1186.880996</v>
      </c>
      <c r="AJ106" s="27">
        <f t="shared" si="133"/>
        <v>1646.015124</v>
      </c>
      <c r="AK106" s="27">
        <f t="shared" si="133"/>
        <v>2442.097921</v>
      </c>
      <c r="AL106" s="27">
        <f t="shared" si="133"/>
        <v>1947.956156</v>
      </c>
      <c r="AM106" s="27">
        <f t="shared" si="133"/>
        <v>1738.482959</v>
      </c>
      <c r="AN106" s="27">
        <f t="shared" si="133"/>
        <v>1295.989198</v>
      </c>
      <c r="AO106" s="27">
        <f t="shared" si="133"/>
        <v>2249.842673</v>
      </c>
      <c r="AP106" s="27">
        <f t="shared" si="133"/>
        <v>1676.011722</v>
      </c>
      <c r="AQ106" s="27">
        <f t="shared" si="133"/>
        <v>1164.99749</v>
      </c>
      <c r="AR106" s="27">
        <f t="shared" si="133"/>
        <v>2174.621755</v>
      </c>
      <c r="AS106" s="27">
        <f t="shared" si="133"/>
        <v>1917.754482</v>
      </c>
      <c r="AT106" s="27">
        <f t="shared" si="133"/>
        <v>2324.405501</v>
      </c>
      <c r="AU106" s="27">
        <f t="shared" si="133"/>
        <v>2286.32782</v>
      </c>
      <c r="AV106" s="27">
        <f t="shared" si="133"/>
        <v>1804.072131</v>
      </c>
      <c r="AW106" s="27">
        <f t="shared" si="133"/>
        <v>1015.463624</v>
      </c>
      <c r="AX106" s="27">
        <f t="shared" si="133"/>
        <v>2190.396148</v>
      </c>
      <c r="AY106" s="27">
        <f t="shared" si="133"/>
        <v>1367.704948</v>
      </c>
      <c r="AZ106" s="27">
        <f t="shared" si="133"/>
        <v>2316.469488</v>
      </c>
      <c r="BA106" s="27">
        <f t="shared" si="133"/>
        <v>2094.846736</v>
      </c>
      <c r="BB106" s="27">
        <f t="shared" si="133"/>
        <v>636.9434937</v>
      </c>
      <c r="BC106" s="27">
        <f t="shared" si="133"/>
        <v>880.3044819</v>
      </c>
      <c r="BD106" s="27">
        <f t="shared" si="133"/>
        <v>1690.538553</v>
      </c>
      <c r="BE106" s="27">
        <f t="shared" si="133"/>
        <v>281.1497685</v>
      </c>
      <c r="BF106" s="27">
        <f t="shared" si="133"/>
        <v>-59.07358257</v>
      </c>
      <c r="BG106" s="27">
        <f t="shared" si="133"/>
        <v>1282.733877</v>
      </c>
      <c r="BH106" s="27">
        <f t="shared" si="133"/>
        <v>295.0069319</v>
      </c>
      <c r="BI106" s="27">
        <f t="shared" si="133"/>
        <v>1732.550996</v>
      </c>
      <c r="BJ106" s="27">
        <f t="shared" si="133"/>
        <v>398.5029281</v>
      </c>
      <c r="BK106" s="27">
        <f t="shared" si="133"/>
        <v>1840.282391</v>
      </c>
      <c r="BL106" s="27">
        <f t="shared" si="133"/>
        <v>1479.464305</v>
      </c>
      <c r="BM106" s="27">
        <f t="shared" si="133"/>
        <v>811.649061</v>
      </c>
      <c r="BN106" s="27">
        <f t="shared" si="133"/>
        <v>1147.122118</v>
      </c>
      <c r="BO106" s="27">
        <f t="shared" si="133"/>
        <v>1001.804666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1532.613092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1186.880996</v>
      </c>
      <c r="AJ107" s="27">
        <f t="shared" si="134"/>
        <v>1646.015124</v>
      </c>
      <c r="AK107" s="27">
        <f t="shared" si="134"/>
        <v>2442.097921</v>
      </c>
      <c r="AL107" s="27">
        <f t="shared" si="134"/>
        <v>1947.956156</v>
      </c>
      <c r="AM107" s="27">
        <f t="shared" si="134"/>
        <v>1738.482959</v>
      </c>
      <c r="AN107" s="27">
        <f t="shared" si="134"/>
        <v>1295.989198</v>
      </c>
      <c r="AO107" s="27">
        <f t="shared" si="134"/>
        <v>2249.842673</v>
      </c>
      <c r="AP107" s="27">
        <f t="shared" si="134"/>
        <v>1676.011722</v>
      </c>
      <c r="AQ107" s="27">
        <f t="shared" si="134"/>
        <v>1164.99749</v>
      </c>
      <c r="AR107" s="27">
        <f t="shared" si="134"/>
        <v>2174.621755</v>
      </c>
      <c r="AS107" s="27">
        <f t="shared" si="134"/>
        <v>1917.754482</v>
      </c>
      <c r="AT107" s="27">
        <f t="shared" si="134"/>
        <v>2324.405501</v>
      </c>
      <c r="AU107" s="27">
        <f t="shared" si="134"/>
        <v>2286.32782</v>
      </c>
      <c r="AV107" s="27">
        <f t="shared" si="134"/>
        <v>1804.072131</v>
      </c>
      <c r="AW107" s="27">
        <f t="shared" si="134"/>
        <v>1015.463624</v>
      </c>
      <c r="AX107" s="27">
        <f t="shared" si="134"/>
        <v>2190.396148</v>
      </c>
      <c r="AY107" s="27">
        <f t="shared" si="134"/>
        <v>1367.704948</v>
      </c>
      <c r="AZ107" s="27">
        <f t="shared" si="134"/>
        <v>2316.469488</v>
      </c>
      <c r="BA107" s="27">
        <f t="shared" si="134"/>
        <v>2094.846736</v>
      </c>
      <c r="BB107" s="27">
        <f t="shared" si="134"/>
        <v>636.9434937</v>
      </c>
      <c r="BC107" s="27">
        <f t="shared" si="134"/>
        <v>880.3044819</v>
      </c>
      <c r="BD107" s="27">
        <f t="shared" si="134"/>
        <v>1690.538553</v>
      </c>
      <c r="BE107" s="27">
        <f t="shared" si="134"/>
        <v>281.1497685</v>
      </c>
      <c r="BF107" s="27">
        <f t="shared" si="134"/>
        <v>-59.07358257</v>
      </c>
      <c r="BG107" s="27">
        <f t="shared" si="134"/>
        <v>1282.733877</v>
      </c>
      <c r="BH107" s="27">
        <f t="shared" si="134"/>
        <v>295.0069319</v>
      </c>
      <c r="BI107" s="27">
        <f t="shared" si="134"/>
        <v>1732.550996</v>
      </c>
      <c r="BJ107" s="27">
        <f t="shared" si="134"/>
        <v>398.5029281</v>
      </c>
      <c r="BK107" s="27">
        <f t="shared" si="134"/>
        <v>1840.282391</v>
      </c>
      <c r="BL107" s="27">
        <f t="shared" si="134"/>
        <v>1479.464305</v>
      </c>
      <c r="BM107" s="27">
        <f t="shared" si="134"/>
        <v>811.649061</v>
      </c>
      <c r="BN107" s="27">
        <f t="shared" si="134"/>
        <v>1147.122118</v>
      </c>
      <c r="BO107" s="27">
        <f t="shared" si="134"/>
        <v>1001.804666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1532.613092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1186.880996</v>
      </c>
      <c r="AJ108" s="27">
        <f t="shared" si="135"/>
        <v>1646.015124</v>
      </c>
      <c r="AK108" s="27">
        <f t="shared" si="135"/>
        <v>2442.097921</v>
      </c>
      <c r="AL108" s="27">
        <f t="shared" si="135"/>
        <v>1947.956156</v>
      </c>
      <c r="AM108" s="27">
        <f t="shared" si="135"/>
        <v>1738.482959</v>
      </c>
      <c r="AN108" s="27">
        <f t="shared" si="135"/>
        <v>1295.989198</v>
      </c>
      <c r="AO108" s="27">
        <f t="shared" si="135"/>
        <v>2249.842673</v>
      </c>
      <c r="AP108" s="27">
        <f t="shared" si="135"/>
        <v>1676.011722</v>
      </c>
      <c r="AQ108" s="27">
        <f t="shared" si="135"/>
        <v>1164.99749</v>
      </c>
      <c r="AR108" s="27">
        <f t="shared" si="135"/>
        <v>2174.621755</v>
      </c>
      <c r="AS108" s="27">
        <f t="shared" si="135"/>
        <v>1917.754482</v>
      </c>
      <c r="AT108" s="27">
        <f t="shared" si="135"/>
        <v>2324.405501</v>
      </c>
      <c r="AU108" s="27">
        <f t="shared" si="135"/>
        <v>2286.32782</v>
      </c>
      <c r="AV108" s="27">
        <f t="shared" si="135"/>
        <v>1804.072131</v>
      </c>
      <c r="AW108" s="27">
        <f t="shared" si="135"/>
        <v>1015.463624</v>
      </c>
      <c r="AX108" s="27">
        <f t="shared" si="135"/>
        <v>2190.396148</v>
      </c>
      <c r="AY108" s="27">
        <f t="shared" si="135"/>
        <v>1367.704948</v>
      </c>
      <c r="AZ108" s="27">
        <f t="shared" si="135"/>
        <v>2316.469488</v>
      </c>
      <c r="BA108" s="27">
        <f t="shared" si="135"/>
        <v>2094.846736</v>
      </c>
      <c r="BB108" s="27">
        <f t="shared" si="135"/>
        <v>636.9434937</v>
      </c>
      <c r="BC108" s="27">
        <f t="shared" si="135"/>
        <v>880.3044819</v>
      </c>
      <c r="BD108" s="27">
        <f t="shared" si="135"/>
        <v>1690.538553</v>
      </c>
      <c r="BE108" s="27">
        <f t="shared" si="135"/>
        <v>281.1497685</v>
      </c>
      <c r="BF108" s="27">
        <f t="shared" si="135"/>
        <v>-59.07358257</v>
      </c>
      <c r="BG108" s="27">
        <f t="shared" si="135"/>
        <v>1282.733877</v>
      </c>
      <c r="BH108" s="27">
        <f t="shared" si="135"/>
        <v>295.0069319</v>
      </c>
      <c r="BI108" s="27">
        <f t="shared" si="135"/>
        <v>1732.550996</v>
      </c>
      <c r="BJ108" s="27">
        <f t="shared" si="135"/>
        <v>398.5029281</v>
      </c>
      <c r="BK108" s="27">
        <f t="shared" si="135"/>
        <v>1840.282391</v>
      </c>
      <c r="BL108" s="27">
        <f t="shared" si="135"/>
        <v>1479.464305</v>
      </c>
      <c r="BM108" s="27">
        <f t="shared" si="135"/>
        <v>811.649061</v>
      </c>
      <c r="BN108" s="27">
        <f t="shared" si="135"/>
        <v>1147.122118</v>
      </c>
      <c r="BO108" s="27">
        <f t="shared" si="135"/>
        <v>1001.804666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1532.613092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1186.880996</v>
      </c>
      <c r="AJ109" s="27">
        <f t="shared" si="136"/>
        <v>1646.015124</v>
      </c>
      <c r="AK109" s="27">
        <f t="shared" si="136"/>
        <v>2442.097921</v>
      </c>
      <c r="AL109" s="27">
        <f t="shared" si="136"/>
        <v>1947.956156</v>
      </c>
      <c r="AM109" s="27">
        <f t="shared" si="136"/>
        <v>1738.482959</v>
      </c>
      <c r="AN109" s="27">
        <f t="shared" si="136"/>
        <v>1295.989198</v>
      </c>
      <c r="AO109" s="27">
        <f t="shared" si="136"/>
        <v>2249.842673</v>
      </c>
      <c r="AP109" s="27">
        <f t="shared" si="136"/>
        <v>1676.011722</v>
      </c>
      <c r="AQ109" s="27">
        <f t="shared" si="136"/>
        <v>1164.99749</v>
      </c>
      <c r="AR109" s="27">
        <f t="shared" si="136"/>
        <v>2174.621755</v>
      </c>
      <c r="AS109" s="27">
        <f t="shared" si="136"/>
        <v>1917.754482</v>
      </c>
      <c r="AT109" s="27">
        <f t="shared" si="136"/>
        <v>2324.405501</v>
      </c>
      <c r="AU109" s="27">
        <f t="shared" si="136"/>
        <v>2286.32782</v>
      </c>
      <c r="AV109" s="27">
        <f t="shared" si="136"/>
        <v>1804.072131</v>
      </c>
      <c r="AW109" s="27">
        <f t="shared" si="136"/>
        <v>1015.463624</v>
      </c>
      <c r="AX109" s="27">
        <f t="shared" si="136"/>
        <v>2190.396148</v>
      </c>
      <c r="AY109" s="27">
        <f t="shared" si="136"/>
        <v>1367.704948</v>
      </c>
      <c r="AZ109" s="27">
        <f t="shared" si="136"/>
        <v>2316.469488</v>
      </c>
      <c r="BA109" s="27">
        <f t="shared" si="136"/>
        <v>2094.846736</v>
      </c>
      <c r="BB109" s="27">
        <f t="shared" si="136"/>
        <v>636.9434937</v>
      </c>
      <c r="BC109" s="27">
        <f t="shared" si="136"/>
        <v>880.3044819</v>
      </c>
      <c r="BD109" s="27">
        <f t="shared" si="136"/>
        <v>1690.538553</v>
      </c>
      <c r="BE109" s="27">
        <f t="shared" si="136"/>
        <v>281.1497685</v>
      </c>
      <c r="BF109" s="27">
        <f t="shared" si="136"/>
        <v>-59.07358257</v>
      </c>
      <c r="BG109" s="27">
        <f t="shared" si="136"/>
        <v>1282.733877</v>
      </c>
      <c r="BH109" s="27">
        <f t="shared" si="136"/>
        <v>295.0069319</v>
      </c>
      <c r="BI109" s="27">
        <f t="shared" si="136"/>
        <v>1732.550996</v>
      </c>
      <c r="BJ109" s="27">
        <f t="shared" si="136"/>
        <v>398.5029281</v>
      </c>
      <c r="BK109" s="27">
        <f t="shared" si="136"/>
        <v>1840.282391</v>
      </c>
      <c r="BL109" s="27">
        <f t="shared" si="136"/>
        <v>1479.464305</v>
      </c>
      <c r="BM109" s="27">
        <f t="shared" si="136"/>
        <v>811.649061</v>
      </c>
      <c r="BN109" s="27">
        <f t="shared" si="136"/>
        <v>1147.122118</v>
      </c>
      <c r="BO109" s="27">
        <f t="shared" si="136"/>
        <v>1001.804666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1532.613092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1186.880996</v>
      </c>
      <c r="AJ110" s="27">
        <f t="shared" si="137"/>
        <v>1646.015124</v>
      </c>
      <c r="AK110" s="27">
        <f t="shared" si="137"/>
        <v>2442.097921</v>
      </c>
      <c r="AL110" s="27">
        <f t="shared" si="137"/>
        <v>1947.956156</v>
      </c>
      <c r="AM110" s="27">
        <f t="shared" si="137"/>
        <v>1738.482959</v>
      </c>
      <c r="AN110" s="27">
        <f t="shared" si="137"/>
        <v>1295.989198</v>
      </c>
      <c r="AO110" s="27">
        <f t="shared" si="137"/>
        <v>2249.842673</v>
      </c>
      <c r="AP110" s="27">
        <f t="shared" si="137"/>
        <v>1676.011722</v>
      </c>
      <c r="AQ110" s="27">
        <f t="shared" si="137"/>
        <v>1164.99749</v>
      </c>
      <c r="AR110" s="27">
        <f t="shared" si="137"/>
        <v>2174.621755</v>
      </c>
      <c r="AS110" s="27">
        <f t="shared" si="137"/>
        <v>1917.754482</v>
      </c>
      <c r="AT110" s="27">
        <f t="shared" si="137"/>
        <v>2324.405501</v>
      </c>
      <c r="AU110" s="27">
        <f t="shared" si="137"/>
        <v>2286.32782</v>
      </c>
      <c r="AV110" s="27">
        <f t="shared" si="137"/>
        <v>1804.072131</v>
      </c>
      <c r="AW110" s="27">
        <f t="shared" si="137"/>
        <v>1015.463624</v>
      </c>
      <c r="AX110" s="27">
        <f t="shared" si="137"/>
        <v>2190.396148</v>
      </c>
      <c r="AY110" s="27">
        <f t="shared" si="137"/>
        <v>1367.704948</v>
      </c>
      <c r="AZ110" s="27">
        <f t="shared" si="137"/>
        <v>2316.469488</v>
      </c>
      <c r="BA110" s="27">
        <f t="shared" si="137"/>
        <v>2094.846736</v>
      </c>
      <c r="BB110" s="27">
        <f t="shared" si="137"/>
        <v>636.9434937</v>
      </c>
      <c r="BC110" s="27">
        <f t="shared" si="137"/>
        <v>880.3044819</v>
      </c>
      <c r="BD110" s="27">
        <f t="shared" si="137"/>
        <v>1690.538553</v>
      </c>
      <c r="BE110" s="27">
        <f t="shared" si="137"/>
        <v>281.1497685</v>
      </c>
      <c r="BF110" s="27">
        <f t="shared" si="137"/>
        <v>-59.07358257</v>
      </c>
      <c r="BG110" s="27">
        <f t="shared" si="137"/>
        <v>1282.733877</v>
      </c>
      <c r="BH110" s="27">
        <f t="shared" si="137"/>
        <v>295.0069319</v>
      </c>
      <c r="BI110" s="27">
        <f t="shared" si="137"/>
        <v>1732.550996</v>
      </c>
      <c r="BJ110" s="27">
        <f t="shared" si="137"/>
        <v>398.5029281</v>
      </c>
      <c r="BK110" s="27">
        <f t="shared" si="137"/>
        <v>1840.282391</v>
      </c>
      <c r="BL110" s="27">
        <f t="shared" si="137"/>
        <v>1479.464305</v>
      </c>
      <c r="BM110" s="27">
        <f t="shared" si="137"/>
        <v>811.649061</v>
      </c>
      <c r="BN110" s="27">
        <f t="shared" si="137"/>
        <v>1147.122118</v>
      </c>
      <c r="BO110" s="27">
        <f t="shared" si="137"/>
        <v>1001.804666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1532.613092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1186.880996</v>
      </c>
      <c r="AJ111" s="27">
        <f t="shared" si="138"/>
        <v>1646.015124</v>
      </c>
      <c r="AK111" s="27">
        <f t="shared" si="138"/>
        <v>2442.097921</v>
      </c>
      <c r="AL111" s="27">
        <f t="shared" si="138"/>
        <v>1947.956156</v>
      </c>
      <c r="AM111" s="27">
        <f t="shared" si="138"/>
        <v>1738.482959</v>
      </c>
      <c r="AN111" s="27">
        <f t="shared" si="138"/>
        <v>1295.989198</v>
      </c>
      <c r="AO111" s="27">
        <f t="shared" si="138"/>
        <v>2249.842673</v>
      </c>
      <c r="AP111" s="27">
        <f t="shared" si="138"/>
        <v>1676.011722</v>
      </c>
      <c r="AQ111" s="27">
        <f t="shared" si="138"/>
        <v>1164.99749</v>
      </c>
      <c r="AR111" s="27">
        <f t="shared" si="138"/>
        <v>2174.621755</v>
      </c>
      <c r="AS111" s="27">
        <f t="shared" si="138"/>
        <v>1917.754482</v>
      </c>
      <c r="AT111" s="27">
        <f t="shared" si="138"/>
        <v>2324.405501</v>
      </c>
      <c r="AU111" s="27">
        <f t="shared" si="138"/>
        <v>2286.32782</v>
      </c>
      <c r="AV111" s="27">
        <f t="shared" si="138"/>
        <v>1804.072131</v>
      </c>
      <c r="AW111" s="27">
        <f t="shared" si="138"/>
        <v>1015.463624</v>
      </c>
      <c r="AX111" s="27">
        <f t="shared" si="138"/>
        <v>2190.396148</v>
      </c>
      <c r="AY111" s="27">
        <f t="shared" si="138"/>
        <v>1367.704948</v>
      </c>
      <c r="AZ111" s="27">
        <f t="shared" si="138"/>
        <v>2316.469488</v>
      </c>
      <c r="BA111" s="27">
        <f t="shared" si="138"/>
        <v>2094.846736</v>
      </c>
      <c r="BB111" s="27">
        <f t="shared" si="138"/>
        <v>636.9434937</v>
      </c>
      <c r="BC111" s="27">
        <f t="shared" si="138"/>
        <v>880.3044819</v>
      </c>
      <c r="BD111" s="27">
        <f t="shared" si="138"/>
        <v>1690.538553</v>
      </c>
      <c r="BE111" s="27">
        <f t="shared" si="138"/>
        <v>281.1497685</v>
      </c>
      <c r="BF111" s="27">
        <f t="shared" si="138"/>
        <v>-59.07358257</v>
      </c>
      <c r="BG111" s="27">
        <f t="shared" si="138"/>
        <v>1282.733877</v>
      </c>
      <c r="BH111" s="27">
        <f t="shared" si="138"/>
        <v>295.0069319</v>
      </c>
      <c r="BI111" s="27">
        <f t="shared" si="138"/>
        <v>1732.550996</v>
      </c>
      <c r="BJ111" s="27">
        <f t="shared" si="138"/>
        <v>398.5029281</v>
      </c>
      <c r="BK111" s="27">
        <f t="shared" si="138"/>
        <v>1840.282391</v>
      </c>
      <c r="BL111" s="27">
        <f t="shared" si="138"/>
        <v>1479.464305</v>
      </c>
      <c r="BM111" s="27">
        <f t="shared" si="138"/>
        <v>811.649061</v>
      </c>
      <c r="BN111" s="27">
        <f t="shared" si="138"/>
        <v>1147.122118</v>
      </c>
      <c r="BO111" s="27">
        <f t="shared" si="138"/>
        <v>1001.804666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1532.613092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1186.880996</v>
      </c>
      <c r="AJ112" s="27">
        <f t="shared" si="139"/>
        <v>1646.015124</v>
      </c>
      <c r="AK112" s="27">
        <f t="shared" si="139"/>
        <v>2442.097921</v>
      </c>
      <c r="AL112" s="27">
        <f t="shared" si="139"/>
        <v>1947.956156</v>
      </c>
      <c r="AM112" s="27">
        <f t="shared" si="139"/>
        <v>1738.482959</v>
      </c>
      <c r="AN112" s="27">
        <f t="shared" si="139"/>
        <v>1295.989198</v>
      </c>
      <c r="AO112" s="27">
        <f t="shared" si="139"/>
        <v>2249.842673</v>
      </c>
      <c r="AP112" s="27">
        <f t="shared" si="139"/>
        <v>1676.011722</v>
      </c>
      <c r="AQ112" s="27">
        <f t="shared" si="139"/>
        <v>1164.99749</v>
      </c>
      <c r="AR112" s="27">
        <f t="shared" si="139"/>
        <v>2174.621755</v>
      </c>
      <c r="AS112" s="27">
        <f t="shared" si="139"/>
        <v>1917.754482</v>
      </c>
      <c r="AT112" s="27">
        <f t="shared" si="139"/>
        <v>2324.405501</v>
      </c>
      <c r="AU112" s="27">
        <f t="shared" si="139"/>
        <v>2286.32782</v>
      </c>
      <c r="AV112" s="27">
        <f t="shared" si="139"/>
        <v>1804.072131</v>
      </c>
      <c r="AW112" s="27">
        <f t="shared" si="139"/>
        <v>1015.463624</v>
      </c>
      <c r="AX112" s="27">
        <f t="shared" si="139"/>
        <v>2190.396148</v>
      </c>
      <c r="AY112" s="27">
        <f t="shared" si="139"/>
        <v>1367.704948</v>
      </c>
      <c r="AZ112" s="27">
        <f t="shared" si="139"/>
        <v>2316.469488</v>
      </c>
      <c r="BA112" s="27">
        <f t="shared" si="139"/>
        <v>2094.846736</v>
      </c>
      <c r="BB112" s="27">
        <f t="shared" si="139"/>
        <v>636.9434937</v>
      </c>
      <c r="BC112" s="27">
        <f t="shared" si="139"/>
        <v>880.3044819</v>
      </c>
      <c r="BD112" s="27">
        <f t="shared" si="139"/>
        <v>1690.538553</v>
      </c>
      <c r="BE112" s="27">
        <f t="shared" si="139"/>
        <v>281.1497685</v>
      </c>
      <c r="BF112" s="27">
        <f t="shared" si="139"/>
        <v>-59.07358257</v>
      </c>
      <c r="BG112" s="27">
        <f t="shared" si="139"/>
        <v>1282.733877</v>
      </c>
      <c r="BH112" s="27">
        <f t="shared" si="139"/>
        <v>295.0069319</v>
      </c>
      <c r="BI112" s="27">
        <f t="shared" si="139"/>
        <v>1732.550996</v>
      </c>
      <c r="BJ112" s="27">
        <f t="shared" si="139"/>
        <v>398.5029281</v>
      </c>
      <c r="BK112" s="27">
        <f t="shared" si="139"/>
        <v>1840.282391</v>
      </c>
      <c r="BL112" s="27">
        <f t="shared" si="139"/>
        <v>1479.464305</v>
      </c>
      <c r="BM112" s="27">
        <f t="shared" si="139"/>
        <v>811.649061</v>
      </c>
      <c r="BN112" s="27">
        <f t="shared" si="139"/>
        <v>1147.122118</v>
      </c>
      <c r="BO112" s="27">
        <f t="shared" si="139"/>
        <v>1001.804666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1532.613092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1186.880996</v>
      </c>
      <c r="AJ113" s="27">
        <f t="shared" si="140"/>
        <v>1646.015124</v>
      </c>
      <c r="AK113" s="27">
        <f t="shared" si="140"/>
        <v>2442.097921</v>
      </c>
      <c r="AL113" s="27">
        <f t="shared" si="140"/>
        <v>1947.956156</v>
      </c>
      <c r="AM113" s="27">
        <f t="shared" si="140"/>
        <v>1738.482959</v>
      </c>
      <c r="AN113" s="27">
        <f t="shared" si="140"/>
        <v>1295.989198</v>
      </c>
      <c r="AO113" s="27">
        <f t="shared" si="140"/>
        <v>2249.842673</v>
      </c>
      <c r="AP113" s="27">
        <f t="shared" si="140"/>
        <v>1676.011722</v>
      </c>
      <c r="AQ113" s="27">
        <f t="shared" si="140"/>
        <v>1164.99749</v>
      </c>
      <c r="AR113" s="27">
        <f t="shared" si="140"/>
        <v>2174.621755</v>
      </c>
      <c r="AS113" s="27">
        <f t="shared" si="140"/>
        <v>1917.754482</v>
      </c>
      <c r="AT113" s="27">
        <f t="shared" si="140"/>
        <v>2324.405501</v>
      </c>
      <c r="AU113" s="27">
        <f t="shared" si="140"/>
        <v>2286.32782</v>
      </c>
      <c r="AV113" s="27">
        <f t="shared" si="140"/>
        <v>1804.072131</v>
      </c>
      <c r="AW113" s="27">
        <f t="shared" si="140"/>
        <v>1015.463624</v>
      </c>
      <c r="AX113" s="27">
        <f t="shared" si="140"/>
        <v>2190.396148</v>
      </c>
      <c r="AY113" s="27">
        <f t="shared" si="140"/>
        <v>1367.704948</v>
      </c>
      <c r="AZ113" s="27">
        <f t="shared" si="140"/>
        <v>2316.469488</v>
      </c>
      <c r="BA113" s="27">
        <f t="shared" si="140"/>
        <v>2094.846736</v>
      </c>
      <c r="BB113" s="27">
        <f t="shared" si="140"/>
        <v>636.9434937</v>
      </c>
      <c r="BC113" s="27">
        <f t="shared" si="140"/>
        <v>880.3044819</v>
      </c>
      <c r="BD113" s="27">
        <f t="shared" si="140"/>
        <v>1690.538553</v>
      </c>
      <c r="BE113" s="27">
        <f t="shared" si="140"/>
        <v>281.1497685</v>
      </c>
      <c r="BF113" s="27">
        <f t="shared" si="140"/>
        <v>-59.07358257</v>
      </c>
      <c r="BG113" s="27">
        <f t="shared" si="140"/>
        <v>1282.733877</v>
      </c>
      <c r="BH113" s="27">
        <f t="shared" si="140"/>
        <v>295.0069319</v>
      </c>
      <c r="BI113" s="27">
        <f t="shared" si="140"/>
        <v>1732.550996</v>
      </c>
      <c r="BJ113" s="27">
        <f t="shared" si="140"/>
        <v>398.5029281</v>
      </c>
      <c r="BK113" s="27">
        <f t="shared" si="140"/>
        <v>1840.282391</v>
      </c>
      <c r="BL113" s="27">
        <f t="shared" si="140"/>
        <v>1479.464305</v>
      </c>
      <c r="BM113" s="27">
        <f t="shared" si="140"/>
        <v>811.649061</v>
      </c>
      <c r="BN113" s="27">
        <f t="shared" si="140"/>
        <v>1147.122118</v>
      </c>
      <c r="BO113" s="27">
        <f t="shared" si="140"/>
        <v>1001.804666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1532.613092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1186.880996</v>
      </c>
      <c r="AJ114" s="27">
        <f t="shared" si="141"/>
        <v>1646.015124</v>
      </c>
      <c r="AK114" s="27">
        <f t="shared" si="141"/>
        <v>2442.097921</v>
      </c>
      <c r="AL114" s="27">
        <f t="shared" si="141"/>
        <v>1947.956156</v>
      </c>
      <c r="AM114" s="27">
        <f t="shared" si="141"/>
        <v>1738.482959</v>
      </c>
      <c r="AN114" s="27">
        <f t="shared" si="141"/>
        <v>1295.989198</v>
      </c>
      <c r="AO114" s="27">
        <f t="shared" si="141"/>
        <v>2249.842673</v>
      </c>
      <c r="AP114" s="27">
        <f t="shared" si="141"/>
        <v>1676.011722</v>
      </c>
      <c r="AQ114" s="27">
        <f t="shared" si="141"/>
        <v>1164.99749</v>
      </c>
      <c r="AR114" s="27">
        <f t="shared" si="141"/>
        <v>2174.621755</v>
      </c>
      <c r="AS114" s="27">
        <f t="shared" si="141"/>
        <v>1917.754482</v>
      </c>
      <c r="AT114" s="27">
        <f t="shared" si="141"/>
        <v>2324.405501</v>
      </c>
      <c r="AU114" s="27">
        <f t="shared" si="141"/>
        <v>2286.32782</v>
      </c>
      <c r="AV114" s="27">
        <f t="shared" si="141"/>
        <v>1804.072131</v>
      </c>
      <c r="AW114" s="27">
        <f t="shared" si="141"/>
        <v>1015.463624</v>
      </c>
      <c r="AX114" s="27">
        <f t="shared" si="141"/>
        <v>2190.396148</v>
      </c>
      <c r="AY114" s="27">
        <f t="shared" si="141"/>
        <v>1367.704948</v>
      </c>
      <c r="AZ114" s="27">
        <f t="shared" si="141"/>
        <v>2316.469488</v>
      </c>
      <c r="BA114" s="27">
        <f t="shared" si="141"/>
        <v>2094.846736</v>
      </c>
      <c r="BB114" s="27">
        <f t="shared" si="141"/>
        <v>636.9434937</v>
      </c>
      <c r="BC114" s="27">
        <f t="shared" si="141"/>
        <v>880.3044819</v>
      </c>
      <c r="BD114" s="27">
        <f t="shared" si="141"/>
        <v>1690.538553</v>
      </c>
      <c r="BE114" s="27">
        <f t="shared" si="141"/>
        <v>281.1497685</v>
      </c>
      <c r="BF114" s="27">
        <f t="shared" si="141"/>
        <v>-59.07358257</v>
      </c>
      <c r="BG114" s="27">
        <f t="shared" si="141"/>
        <v>1282.733877</v>
      </c>
      <c r="BH114" s="27">
        <f t="shared" si="141"/>
        <v>295.0069319</v>
      </c>
      <c r="BI114" s="27">
        <f t="shared" si="141"/>
        <v>1732.550996</v>
      </c>
      <c r="BJ114" s="27">
        <f t="shared" si="141"/>
        <v>398.5029281</v>
      </c>
      <c r="BK114" s="27">
        <f t="shared" si="141"/>
        <v>1840.282391</v>
      </c>
      <c r="BL114" s="27">
        <f t="shared" si="141"/>
        <v>1479.464305</v>
      </c>
      <c r="BM114" s="27">
        <f t="shared" si="141"/>
        <v>811.649061</v>
      </c>
      <c r="BN114" s="27">
        <f t="shared" si="141"/>
        <v>1147.122118</v>
      </c>
      <c r="BO114" s="27">
        <f t="shared" si="141"/>
        <v>1001.804666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1532.613092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1186.880996</v>
      </c>
      <c r="AJ115" s="27">
        <f t="shared" si="142"/>
        <v>1646.015124</v>
      </c>
      <c r="AK115" s="27">
        <f t="shared" si="142"/>
        <v>2442.097921</v>
      </c>
      <c r="AL115" s="27">
        <f t="shared" si="142"/>
        <v>1947.956156</v>
      </c>
      <c r="AM115" s="27">
        <f t="shared" si="142"/>
        <v>1738.482959</v>
      </c>
      <c r="AN115" s="27">
        <f t="shared" si="142"/>
        <v>1295.989198</v>
      </c>
      <c r="AO115" s="27">
        <f t="shared" si="142"/>
        <v>2249.842673</v>
      </c>
      <c r="AP115" s="27">
        <f t="shared" si="142"/>
        <v>1676.011722</v>
      </c>
      <c r="AQ115" s="27">
        <f t="shared" si="142"/>
        <v>1164.99749</v>
      </c>
      <c r="AR115" s="27">
        <f t="shared" si="142"/>
        <v>2174.621755</v>
      </c>
      <c r="AS115" s="27">
        <f t="shared" si="142"/>
        <v>1917.754482</v>
      </c>
      <c r="AT115" s="27">
        <f t="shared" si="142"/>
        <v>2324.405501</v>
      </c>
      <c r="AU115" s="27">
        <f t="shared" si="142"/>
        <v>2286.32782</v>
      </c>
      <c r="AV115" s="27">
        <f t="shared" si="142"/>
        <v>1804.072131</v>
      </c>
      <c r="AW115" s="27">
        <f t="shared" si="142"/>
        <v>1015.463624</v>
      </c>
      <c r="AX115" s="27">
        <f t="shared" si="142"/>
        <v>2190.396148</v>
      </c>
      <c r="AY115" s="27">
        <f t="shared" si="142"/>
        <v>1367.704948</v>
      </c>
      <c r="AZ115" s="27">
        <f t="shared" si="142"/>
        <v>2316.469488</v>
      </c>
      <c r="BA115" s="27">
        <f t="shared" si="142"/>
        <v>2094.846736</v>
      </c>
      <c r="BB115" s="27">
        <f t="shared" si="142"/>
        <v>636.9434937</v>
      </c>
      <c r="BC115" s="27">
        <f t="shared" si="142"/>
        <v>880.3044819</v>
      </c>
      <c r="BD115" s="27">
        <f t="shared" si="142"/>
        <v>1690.538553</v>
      </c>
      <c r="BE115" s="27">
        <f t="shared" si="142"/>
        <v>281.1497685</v>
      </c>
      <c r="BF115" s="27">
        <f t="shared" si="142"/>
        <v>-59.07358257</v>
      </c>
      <c r="BG115" s="27">
        <f t="shared" si="142"/>
        <v>1282.733877</v>
      </c>
      <c r="BH115" s="27">
        <f t="shared" si="142"/>
        <v>295.0069319</v>
      </c>
      <c r="BI115" s="27">
        <f t="shared" si="142"/>
        <v>1732.550996</v>
      </c>
      <c r="BJ115" s="27">
        <f t="shared" si="142"/>
        <v>398.5029281</v>
      </c>
      <c r="BK115" s="27">
        <f t="shared" si="142"/>
        <v>1840.282391</v>
      </c>
      <c r="BL115" s="27">
        <f t="shared" si="142"/>
        <v>1479.464305</v>
      </c>
      <c r="BM115" s="27">
        <f t="shared" si="142"/>
        <v>811.649061</v>
      </c>
      <c r="BN115" s="27">
        <f t="shared" si="142"/>
        <v>1147.122118</v>
      </c>
      <c r="BO115" s="27">
        <f t="shared" si="142"/>
        <v>1001.804666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1532.613092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1186.880996</v>
      </c>
      <c r="AJ116" s="27">
        <f t="shared" si="143"/>
        <v>1646.015124</v>
      </c>
      <c r="AK116" s="27">
        <f t="shared" si="143"/>
        <v>2442.097921</v>
      </c>
      <c r="AL116" s="27">
        <f t="shared" si="143"/>
        <v>1947.956156</v>
      </c>
      <c r="AM116" s="27">
        <f t="shared" si="143"/>
        <v>1738.482959</v>
      </c>
      <c r="AN116" s="27">
        <f t="shared" si="143"/>
        <v>1295.989198</v>
      </c>
      <c r="AO116" s="27">
        <f t="shared" si="143"/>
        <v>2249.842673</v>
      </c>
      <c r="AP116" s="27">
        <f t="shared" si="143"/>
        <v>1676.011722</v>
      </c>
      <c r="AQ116" s="27">
        <f t="shared" si="143"/>
        <v>1164.99749</v>
      </c>
      <c r="AR116" s="27">
        <f t="shared" si="143"/>
        <v>2174.621755</v>
      </c>
      <c r="AS116" s="27">
        <f t="shared" si="143"/>
        <v>1917.754482</v>
      </c>
      <c r="AT116" s="27">
        <f t="shared" si="143"/>
        <v>2324.405501</v>
      </c>
      <c r="AU116" s="27">
        <f t="shared" si="143"/>
        <v>2286.32782</v>
      </c>
      <c r="AV116" s="27">
        <f t="shared" si="143"/>
        <v>1804.072131</v>
      </c>
      <c r="AW116" s="27">
        <f t="shared" si="143"/>
        <v>1015.463624</v>
      </c>
      <c r="AX116" s="27">
        <f t="shared" si="143"/>
        <v>2190.396148</v>
      </c>
      <c r="AY116" s="27">
        <f t="shared" si="143"/>
        <v>1367.704948</v>
      </c>
      <c r="AZ116" s="27">
        <f t="shared" si="143"/>
        <v>2316.469488</v>
      </c>
      <c r="BA116" s="27">
        <f t="shared" si="143"/>
        <v>2094.846736</v>
      </c>
      <c r="BB116" s="27">
        <f t="shared" si="143"/>
        <v>636.9434937</v>
      </c>
      <c r="BC116" s="27">
        <f t="shared" si="143"/>
        <v>880.3044819</v>
      </c>
      <c r="BD116" s="27">
        <f t="shared" si="143"/>
        <v>1690.538553</v>
      </c>
      <c r="BE116" s="27">
        <f t="shared" si="143"/>
        <v>281.1497685</v>
      </c>
      <c r="BF116" s="27">
        <f t="shared" si="143"/>
        <v>-59.07358257</v>
      </c>
      <c r="BG116" s="27">
        <f t="shared" si="143"/>
        <v>1282.733877</v>
      </c>
      <c r="BH116" s="27">
        <f t="shared" si="143"/>
        <v>295.0069319</v>
      </c>
      <c r="BI116" s="27">
        <f t="shared" si="143"/>
        <v>1732.550996</v>
      </c>
      <c r="BJ116" s="27">
        <f t="shared" si="143"/>
        <v>398.5029281</v>
      </c>
      <c r="BK116" s="27">
        <f t="shared" si="143"/>
        <v>1840.282391</v>
      </c>
      <c r="BL116" s="27">
        <f t="shared" si="143"/>
        <v>1479.464305</v>
      </c>
      <c r="BM116" s="27">
        <f t="shared" si="143"/>
        <v>811.649061</v>
      </c>
      <c r="BN116" s="27">
        <f t="shared" si="143"/>
        <v>1147.122118</v>
      </c>
      <c r="BO116" s="27">
        <f t="shared" si="143"/>
        <v>1001.804666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1532.613092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1186.880996</v>
      </c>
      <c r="AJ117" s="27">
        <f t="shared" si="144"/>
        <v>1646.015124</v>
      </c>
      <c r="AK117" s="27">
        <f t="shared" si="144"/>
        <v>2442.097921</v>
      </c>
      <c r="AL117" s="27">
        <f t="shared" si="144"/>
        <v>1947.956156</v>
      </c>
      <c r="AM117" s="27">
        <f t="shared" si="144"/>
        <v>1738.482959</v>
      </c>
      <c r="AN117" s="27">
        <f t="shared" si="144"/>
        <v>1295.989198</v>
      </c>
      <c r="AO117" s="27">
        <f t="shared" si="144"/>
        <v>2249.842673</v>
      </c>
      <c r="AP117" s="27">
        <f t="shared" si="144"/>
        <v>1676.011722</v>
      </c>
      <c r="AQ117" s="27">
        <f t="shared" si="144"/>
        <v>1164.99749</v>
      </c>
      <c r="AR117" s="27">
        <f t="shared" si="144"/>
        <v>2174.621755</v>
      </c>
      <c r="AS117" s="27">
        <f t="shared" si="144"/>
        <v>1917.754482</v>
      </c>
      <c r="AT117" s="27">
        <f t="shared" si="144"/>
        <v>2324.405501</v>
      </c>
      <c r="AU117" s="27">
        <f t="shared" si="144"/>
        <v>2286.32782</v>
      </c>
      <c r="AV117" s="27">
        <f t="shared" si="144"/>
        <v>1804.072131</v>
      </c>
      <c r="AW117" s="27">
        <f t="shared" si="144"/>
        <v>1015.463624</v>
      </c>
      <c r="AX117" s="27">
        <f t="shared" si="144"/>
        <v>2190.396148</v>
      </c>
      <c r="AY117" s="27">
        <f t="shared" si="144"/>
        <v>1367.704948</v>
      </c>
      <c r="AZ117" s="27">
        <f t="shared" si="144"/>
        <v>2316.469488</v>
      </c>
      <c r="BA117" s="27">
        <f t="shared" si="144"/>
        <v>2094.846736</v>
      </c>
      <c r="BB117" s="27">
        <f t="shared" si="144"/>
        <v>636.9434937</v>
      </c>
      <c r="BC117" s="27">
        <f t="shared" si="144"/>
        <v>880.3044819</v>
      </c>
      <c r="BD117" s="27">
        <f t="shared" si="144"/>
        <v>1690.538553</v>
      </c>
      <c r="BE117" s="27">
        <f t="shared" si="144"/>
        <v>281.1497685</v>
      </c>
      <c r="BF117" s="27">
        <f t="shared" si="144"/>
        <v>-59.07358257</v>
      </c>
      <c r="BG117" s="27">
        <f t="shared" si="144"/>
        <v>1282.733877</v>
      </c>
      <c r="BH117" s="27">
        <f t="shared" si="144"/>
        <v>295.0069319</v>
      </c>
      <c r="BI117" s="27">
        <f t="shared" si="144"/>
        <v>1732.550996</v>
      </c>
      <c r="BJ117" s="27">
        <f t="shared" si="144"/>
        <v>398.5029281</v>
      </c>
      <c r="BK117" s="27">
        <f t="shared" si="144"/>
        <v>1840.282391</v>
      </c>
      <c r="BL117" s="27">
        <f t="shared" si="144"/>
        <v>1479.464305</v>
      </c>
      <c r="BM117" s="27">
        <f t="shared" si="144"/>
        <v>811.649061</v>
      </c>
      <c r="BN117" s="27">
        <f t="shared" si="144"/>
        <v>1147.122118</v>
      </c>
      <c r="BO117" s="27">
        <f t="shared" si="144"/>
        <v>1001.804666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1532.613092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1186.880996</v>
      </c>
      <c r="AJ118" s="27">
        <f t="shared" si="145"/>
        <v>1646.015124</v>
      </c>
      <c r="AK118" s="27">
        <f t="shared" si="145"/>
        <v>2442.097921</v>
      </c>
      <c r="AL118" s="27">
        <f t="shared" si="145"/>
        <v>1947.956156</v>
      </c>
      <c r="AM118" s="27">
        <f t="shared" si="145"/>
        <v>1738.482959</v>
      </c>
      <c r="AN118" s="27">
        <f t="shared" si="145"/>
        <v>1295.989198</v>
      </c>
      <c r="AO118" s="27">
        <f t="shared" si="145"/>
        <v>2249.842673</v>
      </c>
      <c r="AP118" s="27">
        <f t="shared" si="145"/>
        <v>1676.011722</v>
      </c>
      <c r="AQ118" s="27">
        <f t="shared" si="145"/>
        <v>1164.99749</v>
      </c>
      <c r="AR118" s="27">
        <f t="shared" si="145"/>
        <v>2174.621755</v>
      </c>
      <c r="AS118" s="27">
        <f t="shared" si="145"/>
        <v>1917.754482</v>
      </c>
      <c r="AT118" s="27">
        <f t="shared" si="145"/>
        <v>2324.405501</v>
      </c>
      <c r="AU118" s="27">
        <f t="shared" si="145"/>
        <v>2286.32782</v>
      </c>
      <c r="AV118" s="27">
        <f t="shared" si="145"/>
        <v>1804.072131</v>
      </c>
      <c r="AW118" s="27">
        <f t="shared" si="145"/>
        <v>1015.463624</v>
      </c>
      <c r="AX118" s="27">
        <f t="shared" si="145"/>
        <v>2190.396148</v>
      </c>
      <c r="AY118" s="27">
        <f t="shared" si="145"/>
        <v>1367.704948</v>
      </c>
      <c r="AZ118" s="27">
        <f t="shared" si="145"/>
        <v>2316.469488</v>
      </c>
      <c r="BA118" s="27">
        <f t="shared" si="145"/>
        <v>2094.846736</v>
      </c>
      <c r="BB118" s="27">
        <f t="shared" si="145"/>
        <v>636.9434937</v>
      </c>
      <c r="BC118" s="27">
        <f t="shared" si="145"/>
        <v>880.3044819</v>
      </c>
      <c r="BD118" s="27">
        <f t="shared" si="145"/>
        <v>1690.538553</v>
      </c>
      <c r="BE118" s="27">
        <f t="shared" si="145"/>
        <v>281.1497685</v>
      </c>
      <c r="BF118" s="27">
        <f t="shared" si="145"/>
        <v>-59.07358257</v>
      </c>
      <c r="BG118" s="27">
        <f t="shared" si="145"/>
        <v>1282.733877</v>
      </c>
      <c r="BH118" s="27">
        <f t="shared" si="145"/>
        <v>295.0069319</v>
      </c>
      <c r="BI118" s="27">
        <f t="shared" si="145"/>
        <v>1732.550996</v>
      </c>
      <c r="BJ118" s="27">
        <f t="shared" si="145"/>
        <v>398.5029281</v>
      </c>
      <c r="BK118" s="27">
        <f t="shared" si="145"/>
        <v>1840.282391</v>
      </c>
      <c r="BL118" s="27">
        <f t="shared" si="145"/>
        <v>1479.464305</v>
      </c>
      <c r="BM118" s="27">
        <f t="shared" si="145"/>
        <v>811.649061</v>
      </c>
      <c r="BN118" s="27">
        <f t="shared" si="145"/>
        <v>1147.122118</v>
      </c>
      <c r="BO118" s="27">
        <f t="shared" si="145"/>
        <v>1001.804666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1532.613092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1186.880996</v>
      </c>
      <c r="AJ119" s="27">
        <f t="shared" si="146"/>
        <v>1646.015124</v>
      </c>
      <c r="AK119" s="27">
        <f t="shared" si="146"/>
        <v>2442.097921</v>
      </c>
      <c r="AL119" s="27">
        <f t="shared" si="146"/>
        <v>1947.956156</v>
      </c>
      <c r="AM119" s="27">
        <f t="shared" si="146"/>
        <v>1738.482959</v>
      </c>
      <c r="AN119" s="27">
        <f t="shared" si="146"/>
        <v>1295.989198</v>
      </c>
      <c r="AO119" s="27">
        <f t="shared" si="146"/>
        <v>2249.842673</v>
      </c>
      <c r="AP119" s="27">
        <f t="shared" si="146"/>
        <v>1676.011722</v>
      </c>
      <c r="AQ119" s="27">
        <f t="shared" si="146"/>
        <v>1164.99749</v>
      </c>
      <c r="AR119" s="27">
        <f t="shared" si="146"/>
        <v>2174.621755</v>
      </c>
      <c r="AS119" s="27">
        <f t="shared" si="146"/>
        <v>1917.754482</v>
      </c>
      <c r="AT119" s="27">
        <f t="shared" si="146"/>
        <v>2324.405501</v>
      </c>
      <c r="AU119" s="27">
        <f t="shared" si="146"/>
        <v>2286.32782</v>
      </c>
      <c r="AV119" s="27">
        <f t="shared" si="146"/>
        <v>1804.072131</v>
      </c>
      <c r="AW119" s="27">
        <f t="shared" si="146"/>
        <v>1015.463624</v>
      </c>
      <c r="AX119" s="27">
        <f t="shared" si="146"/>
        <v>2190.396148</v>
      </c>
      <c r="AY119" s="27">
        <f t="shared" si="146"/>
        <v>1367.704948</v>
      </c>
      <c r="AZ119" s="27">
        <f t="shared" si="146"/>
        <v>2316.469488</v>
      </c>
      <c r="BA119" s="27">
        <f t="shared" si="146"/>
        <v>2094.846736</v>
      </c>
      <c r="BB119" s="27">
        <f t="shared" si="146"/>
        <v>636.9434937</v>
      </c>
      <c r="BC119" s="27">
        <f t="shared" si="146"/>
        <v>880.3044819</v>
      </c>
      <c r="BD119" s="27">
        <f t="shared" si="146"/>
        <v>1690.538553</v>
      </c>
      <c r="BE119" s="27">
        <f t="shared" si="146"/>
        <v>281.1497685</v>
      </c>
      <c r="BF119" s="27">
        <f t="shared" si="146"/>
        <v>-59.07358257</v>
      </c>
      <c r="BG119" s="27">
        <f t="shared" si="146"/>
        <v>1282.733877</v>
      </c>
      <c r="BH119" s="27">
        <f t="shared" si="146"/>
        <v>295.0069319</v>
      </c>
      <c r="BI119" s="27">
        <f t="shared" si="146"/>
        <v>1732.550996</v>
      </c>
      <c r="BJ119" s="27">
        <f t="shared" si="146"/>
        <v>398.5029281</v>
      </c>
      <c r="BK119" s="27">
        <f t="shared" si="146"/>
        <v>1840.282391</v>
      </c>
      <c r="BL119" s="27">
        <f t="shared" si="146"/>
        <v>1479.464305</v>
      </c>
      <c r="BM119" s="27">
        <f t="shared" si="146"/>
        <v>811.649061</v>
      </c>
      <c r="BN119" s="27">
        <f t="shared" si="146"/>
        <v>1147.122118</v>
      </c>
      <c r="BO119" s="27">
        <f t="shared" si="146"/>
        <v>1001.804666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1532.613092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1186.880996</v>
      </c>
      <c r="AJ120" s="27">
        <f t="shared" si="147"/>
        <v>1646.015124</v>
      </c>
      <c r="AK120" s="27">
        <f t="shared" si="147"/>
        <v>2442.097921</v>
      </c>
      <c r="AL120" s="27">
        <f t="shared" si="147"/>
        <v>1947.956156</v>
      </c>
      <c r="AM120" s="27">
        <f t="shared" si="147"/>
        <v>1738.482959</v>
      </c>
      <c r="AN120" s="27">
        <f t="shared" si="147"/>
        <v>1295.989198</v>
      </c>
      <c r="AO120" s="27">
        <f t="shared" si="147"/>
        <v>2249.842673</v>
      </c>
      <c r="AP120" s="27">
        <f t="shared" si="147"/>
        <v>1676.011722</v>
      </c>
      <c r="AQ120" s="27">
        <f t="shared" si="147"/>
        <v>1164.99749</v>
      </c>
      <c r="AR120" s="27">
        <f t="shared" si="147"/>
        <v>2174.621755</v>
      </c>
      <c r="AS120" s="27">
        <f t="shared" si="147"/>
        <v>1917.754482</v>
      </c>
      <c r="AT120" s="27">
        <f t="shared" si="147"/>
        <v>2324.405501</v>
      </c>
      <c r="AU120" s="27">
        <f t="shared" si="147"/>
        <v>2286.32782</v>
      </c>
      <c r="AV120" s="27">
        <f t="shared" si="147"/>
        <v>1804.072131</v>
      </c>
      <c r="AW120" s="27">
        <f t="shared" si="147"/>
        <v>1015.463624</v>
      </c>
      <c r="AX120" s="27">
        <f t="shared" si="147"/>
        <v>2190.396148</v>
      </c>
      <c r="AY120" s="27">
        <f t="shared" si="147"/>
        <v>1367.704948</v>
      </c>
      <c r="AZ120" s="27">
        <f t="shared" si="147"/>
        <v>2316.469488</v>
      </c>
      <c r="BA120" s="27">
        <f t="shared" si="147"/>
        <v>2094.846736</v>
      </c>
      <c r="BB120" s="27">
        <f t="shared" si="147"/>
        <v>636.9434937</v>
      </c>
      <c r="BC120" s="27">
        <f t="shared" si="147"/>
        <v>880.3044819</v>
      </c>
      <c r="BD120" s="27">
        <f t="shared" si="147"/>
        <v>1690.538553</v>
      </c>
      <c r="BE120" s="27">
        <f t="shared" si="147"/>
        <v>281.1497685</v>
      </c>
      <c r="BF120" s="27">
        <f t="shared" si="147"/>
        <v>-59.07358257</v>
      </c>
      <c r="BG120" s="27">
        <f t="shared" si="147"/>
        <v>1282.733877</v>
      </c>
      <c r="BH120" s="27">
        <f t="shared" si="147"/>
        <v>295.0069319</v>
      </c>
      <c r="BI120" s="27">
        <f t="shared" si="147"/>
        <v>1732.550996</v>
      </c>
      <c r="BJ120" s="27">
        <f t="shared" si="147"/>
        <v>398.5029281</v>
      </c>
      <c r="BK120" s="27">
        <f t="shared" si="147"/>
        <v>1840.282391</v>
      </c>
      <c r="BL120" s="27">
        <f t="shared" si="147"/>
        <v>1479.464305</v>
      </c>
      <c r="BM120" s="27">
        <f t="shared" si="147"/>
        <v>811.649061</v>
      </c>
      <c r="BN120" s="27">
        <f t="shared" si="147"/>
        <v>1147.122118</v>
      </c>
      <c r="BO120" s="27">
        <f t="shared" si="147"/>
        <v>1001.804666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1532.613092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1186.880996</v>
      </c>
      <c r="AJ121" s="27">
        <f t="shared" si="148"/>
        <v>1646.015124</v>
      </c>
      <c r="AK121" s="27">
        <f t="shared" si="148"/>
        <v>2442.097921</v>
      </c>
      <c r="AL121" s="27">
        <f t="shared" si="148"/>
        <v>1947.956156</v>
      </c>
      <c r="AM121" s="27">
        <f t="shared" si="148"/>
        <v>1738.482959</v>
      </c>
      <c r="AN121" s="27">
        <f t="shared" si="148"/>
        <v>1295.989198</v>
      </c>
      <c r="AO121" s="27">
        <f t="shared" si="148"/>
        <v>2249.842673</v>
      </c>
      <c r="AP121" s="27">
        <f t="shared" si="148"/>
        <v>1676.011722</v>
      </c>
      <c r="AQ121" s="27">
        <f t="shared" si="148"/>
        <v>1164.99749</v>
      </c>
      <c r="AR121" s="27">
        <f t="shared" si="148"/>
        <v>2174.621755</v>
      </c>
      <c r="AS121" s="27">
        <f t="shared" si="148"/>
        <v>1917.754482</v>
      </c>
      <c r="AT121" s="27">
        <f t="shared" si="148"/>
        <v>2324.405501</v>
      </c>
      <c r="AU121" s="27">
        <f t="shared" si="148"/>
        <v>2286.32782</v>
      </c>
      <c r="AV121" s="27">
        <f t="shared" si="148"/>
        <v>1804.072131</v>
      </c>
      <c r="AW121" s="27">
        <f t="shared" si="148"/>
        <v>1015.463624</v>
      </c>
      <c r="AX121" s="27">
        <f t="shared" si="148"/>
        <v>2190.396148</v>
      </c>
      <c r="AY121" s="27">
        <f t="shared" si="148"/>
        <v>1367.704948</v>
      </c>
      <c r="AZ121" s="27">
        <f t="shared" si="148"/>
        <v>2316.469488</v>
      </c>
      <c r="BA121" s="27">
        <f t="shared" si="148"/>
        <v>2094.846736</v>
      </c>
      <c r="BB121" s="27">
        <f t="shared" si="148"/>
        <v>636.9434937</v>
      </c>
      <c r="BC121" s="27">
        <f t="shared" si="148"/>
        <v>880.3044819</v>
      </c>
      <c r="BD121" s="27">
        <f t="shared" si="148"/>
        <v>1690.538553</v>
      </c>
      <c r="BE121" s="27">
        <f t="shared" si="148"/>
        <v>281.1497685</v>
      </c>
      <c r="BF121" s="27">
        <f t="shared" si="148"/>
        <v>-59.07358257</v>
      </c>
      <c r="BG121" s="27">
        <f t="shared" si="148"/>
        <v>1282.733877</v>
      </c>
      <c r="BH121" s="27">
        <f t="shared" si="148"/>
        <v>295.0069319</v>
      </c>
      <c r="BI121" s="27">
        <f t="shared" si="148"/>
        <v>1732.550996</v>
      </c>
      <c r="BJ121" s="27">
        <f t="shared" si="148"/>
        <v>398.5029281</v>
      </c>
      <c r="BK121" s="27">
        <f t="shared" si="148"/>
        <v>1840.282391</v>
      </c>
      <c r="BL121" s="27">
        <f t="shared" si="148"/>
        <v>1479.464305</v>
      </c>
      <c r="BM121" s="27">
        <f t="shared" si="148"/>
        <v>811.649061</v>
      </c>
      <c r="BN121" s="27">
        <f t="shared" si="148"/>
        <v>1147.122118</v>
      </c>
      <c r="BO121" s="27">
        <f t="shared" si="148"/>
        <v>1001.804666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1532.613092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1186.880996</v>
      </c>
      <c r="AJ122" s="27">
        <f t="shared" si="149"/>
        <v>1646.015124</v>
      </c>
      <c r="AK122" s="27">
        <f t="shared" si="149"/>
        <v>2442.097921</v>
      </c>
      <c r="AL122" s="27">
        <f t="shared" si="149"/>
        <v>1947.956156</v>
      </c>
      <c r="AM122" s="27">
        <f t="shared" si="149"/>
        <v>1738.482959</v>
      </c>
      <c r="AN122" s="27">
        <f t="shared" si="149"/>
        <v>1295.989198</v>
      </c>
      <c r="AO122" s="27">
        <f t="shared" si="149"/>
        <v>2249.842673</v>
      </c>
      <c r="AP122" s="27">
        <f t="shared" si="149"/>
        <v>1676.011722</v>
      </c>
      <c r="AQ122" s="27">
        <f t="shared" si="149"/>
        <v>1164.99749</v>
      </c>
      <c r="AR122" s="27">
        <f t="shared" si="149"/>
        <v>2174.621755</v>
      </c>
      <c r="AS122" s="27">
        <f t="shared" si="149"/>
        <v>1917.754482</v>
      </c>
      <c r="AT122" s="27">
        <f t="shared" si="149"/>
        <v>2324.405501</v>
      </c>
      <c r="AU122" s="27">
        <f t="shared" si="149"/>
        <v>2286.32782</v>
      </c>
      <c r="AV122" s="27">
        <f t="shared" si="149"/>
        <v>1804.072131</v>
      </c>
      <c r="AW122" s="27">
        <f t="shared" si="149"/>
        <v>1015.463624</v>
      </c>
      <c r="AX122" s="27">
        <f t="shared" si="149"/>
        <v>2190.396148</v>
      </c>
      <c r="AY122" s="27">
        <f t="shared" si="149"/>
        <v>1367.704948</v>
      </c>
      <c r="AZ122" s="27">
        <f t="shared" si="149"/>
        <v>2316.469488</v>
      </c>
      <c r="BA122" s="27">
        <f t="shared" si="149"/>
        <v>2094.846736</v>
      </c>
      <c r="BB122" s="27">
        <f t="shared" si="149"/>
        <v>636.9434937</v>
      </c>
      <c r="BC122" s="27">
        <f t="shared" si="149"/>
        <v>880.3044819</v>
      </c>
      <c r="BD122" s="27">
        <f t="shared" si="149"/>
        <v>1690.538553</v>
      </c>
      <c r="BE122" s="27">
        <f t="shared" si="149"/>
        <v>281.1497685</v>
      </c>
      <c r="BF122" s="27">
        <f t="shared" si="149"/>
        <v>-59.07358257</v>
      </c>
      <c r="BG122" s="27">
        <f t="shared" si="149"/>
        <v>1282.733877</v>
      </c>
      <c r="BH122" s="27">
        <f t="shared" si="149"/>
        <v>295.0069319</v>
      </c>
      <c r="BI122" s="27">
        <f t="shared" si="149"/>
        <v>1732.550996</v>
      </c>
      <c r="BJ122" s="27">
        <f t="shared" si="149"/>
        <v>398.5029281</v>
      </c>
      <c r="BK122" s="27">
        <f t="shared" si="149"/>
        <v>1840.282391</v>
      </c>
      <c r="BL122" s="27">
        <f t="shared" si="149"/>
        <v>1479.464305</v>
      </c>
      <c r="BM122" s="27">
        <f t="shared" si="149"/>
        <v>811.649061</v>
      </c>
      <c r="BN122" s="27">
        <f t="shared" si="149"/>
        <v>1147.122118</v>
      </c>
      <c r="BO122" s="27">
        <f t="shared" si="149"/>
        <v>1001.804666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1532.613092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1186.880996</v>
      </c>
      <c r="AJ123" s="27">
        <f t="shared" si="150"/>
        <v>1646.015124</v>
      </c>
      <c r="AK123" s="27">
        <f t="shared" si="150"/>
        <v>2442.097921</v>
      </c>
      <c r="AL123" s="27">
        <f t="shared" si="150"/>
        <v>1947.956156</v>
      </c>
      <c r="AM123" s="27">
        <f t="shared" si="150"/>
        <v>1738.482959</v>
      </c>
      <c r="AN123" s="27">
        <f t="shared" si="150"/>
        <v>1295.989198</v>
      </c>
      <c r="AO123" s="27">
        <f t="shared" si="150"/>
        <v>2249.842673</v>
      </c>
      <c r="AP123" s="27">
        <f t="shared" si="150"/>
        <v>1676.011722</v>
      </c>
      <c r="AQ123" s="27">
        <f t="shared" si="150"/>
        <v>1164.99749</v>
      </c>
      <c r="AR123" s="27">
        <f t="shared" si="150"/>
        <v>2174.621755</v>
      </c>
      <c r="AS123" s="27">
        <f t="shared" si="150"/>
        <v>1917.754482</v>
      </c>
      <c r="AT123" s="27">
        <f t="shared" si="150"/>
        <v>2324.405501</v>
      </c>
      <c r="AU123" s="27">
        <f t="shared" si="150"/>
        <v>2286.32782</v>
      </c>
      <c r="AV123" s="27">
        <f t="shared" si="150"/>
        <v>1804.072131</v>
      </c>
      <c r="AW123" s="27">
        <f t="shared" si="150"/>
        <v>1015.463624</v>
      </c>
      <c r="AX123" s="27">
        <f t="shared" si="150"/>
        <v>2190.396148</v>
      </c>
      <c r="AY123" s="27">
        <f t="shared" si="150"/>
        <v>1367.704948</v>
      </c>
      <c r="AZ123" s="27">
        <f t="shared" si="150"/>
        <v>2316.469488</v>
      </c>
      <c r="BA123" s="27">
        <f t="shared" si="150"/>
        <v>2094.846736</v>
      </c>
      <c r="BB123" s="27">
        <f t="shared" si="150"/>
        <v>636.9434937</v>
      </c>
      <c r="BC123" s="27">
        <f t="shared" si="150"/>
        <v>880.3044819</v>
      </c>
      <c r="BD123" s="27">
        <f t="shared" si="150"/>
        <v>1690.538553</v>
      </c>
      <c r="BE123" s="27">
        <f t="shared" si="150"/>
        <v>281.1497685</v>
      </c>
      <c r="BF123" s="27">
        <f t="shared" si="150"/>
        <v>-59.07358257</v>
      </c>
      <c r="BG123" s="27">
        <f t="shared" si="150"/>
        <v>1282.733877</v>
      </c>
      <c r="BH123" s="27">
        <f t="shared" si="150"/>
        <v>295.0069319</v>
      </c>
      <c r="BI123" s="27">
        <f t="shared" si="150"/>
        <v>1732.550996</v>
      </c>
      <c r="BJ123" s="27">
        <f t="shared" si="150"/>
        <v>398.5029281</v>
      </c>
      <c r="BK123" s="27">
        <f t="shared" si="150"/>
        <v>1840.282391</v>
      </c>
      <c r="BL123" s="27">
        <f t="shared" si="150"/>
        <v>1479.464305</v>
      </c>
      <c r="BM123" s="27">
        <f t="shared" si="150"/>
        <v>811.649061</v>
      </c>
      <c r="BN123" s="27">
        <f t="shared" si="150"/>
        <v>1147.122118</v>
      </c>
      <c r="BO123" s="27">
        <f t="shared" si="150"/>
        <v>1001.804666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1532.613092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1186.880996</v>
      </c>
      <c r="AJ124" s="27">
        <f t="shared" si="151"/>
        <v>1646.015124</v>
      </c>
      <c r="AK124" s="27">
        <f t="shared" si="151"/>
        <v>2442.097921</v>
      </c>
      <c r="AL124" s="27">
        <f t="shared" si="151"/>
        <v>1947.956156</v>
      </c>
      <c r="AM124" s="27">
        <f t="shared" si="151"/>
        <v>1738.482959</v>
      </c>
      <c r="AN124" s="27">
        <f t="shared" si="151"/>
        <v>1295.989198</v>
      </c>
      <c r="AO124" s="27">
        <f t="shared" si="151"/>
        <v>2249.842673</v>
      </c>
      <c r="AP124" s="27">
        <f t="shared" si="151"/>
        <v>1676.011722</v>
      </c>
      <c r="AQ124" s="27">
        <f t="shared" si="151"/>
        <v>1164.99749</v>
      </c>
      <c r="AR124" s="27">
        <f t="shared" si="151"/>
        <v>2174.621755</v>
      </c>
      <c r="AS124" s="27">
        <f t="shared" si="151"/>
        <v>1917.754482</v>
      </c>
      <c r="AT124" s="27">
        <f t="shared" si="151"/>
        <v>2324.405501</v>
      </c>
      <c r="AU124" s="27">
        <f t="shared" si="151"/>
        <v>2286.32782</v>
      </c>
      <c r="AV124" s="27">
        <f t="shared" si="151"/>
        <v>1804.072131</v>
      </c>
      <c r="AW124" s="27">
        <f t="shared" si="151"/>
        <v>1015.463624</v>
      </c>
      <c r="AX124" s="27">
        <f t="shared" si="151"/>
        <v>2190.396148</v>
      </c>
      <c r="AY124" s="27">
        <f t="shared" si="151"/>
        <v>1367.704948</v>
      </c>
      <c r="AZ124" s="27">
        <f t="shared" si="151"/>
        <v>2316.469488</v>
      </c>
      <c r="BA124" s="27">
        <f t="shared" si="151"/>
        <v>2094.846736</v>
      </c>
      <c r="BB124" s="27">
        <f t="shared" si="151"/>
        <v>636.9434937</v>
      </c>
      <c r="BC124" s="27">
        <f t="shared" si="151"/>
        <v>880.3044819</v>
      </c>
      <c r="BD124" s="27">
        <f t="shared" si="151"/>
        <v>1690.538553</v>
      </c>
      <c r="BE124" s="27">
        <f t="shared" si="151"/>
        <v>281.1497685</v>
      </c>
      <c r="BF124" s="27">
        <f t="shared" si="151"/>
        <v>-59.07358257</v>
      </c>
      <c r="BG124" s="27">
        <f t="shared" si="151"/>
        <v>1282.733877</v>
      </c>
      <c r="BH124" s="27">
        <f t="shared" si="151"/>
        <v>295.0069319</v>
      </c>
      <c r="BI124" s="27">
        <f t="shared" si="151"/>
        <v>1732.550996</v>
      </c>
      <c r="BJ124" s="27">
        <f t="shared" si="151"/>
        <v>398.5029281</v>
      </c>
      <c r="BK124" s="27">
        <f t="shared" si="151"/>
        <v>1840.282391</v>
      </c>
      <c r="BL124" s="27">
        <f t="shared" si="151"/>
        <v>1479.464305</v>
      </c>
      <c r="BM124" s="27">
        <f t="shared" si="151"/>
        <v>811.649061</v>
      </c>
      <c r="BN124" s="27">
        <f t="shared" si="151"/>
        <v>1147.122118</v>
      </c>
      <c r="BO124" s="27">
        <f t="shared" si="151"/>
        <v>1001.804666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1532.613092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1186.880996</v>
      </c>
      <c r="AJ125" s="27">
        <f t="shared" si="152"/>
        <v>1646.015124</v>
      </c>
      <c r="AK125" s="27">
        <f t="shared" si="152"/>
        <v>2442.097921</v>
      </c>
      <c r="AL125" s="27">
        <f t="shared" si="152"/>
        <v>1947.956156</v>
      </c>
      <c r="AM125" s="27">
        <f t="shared" si="152"/>
        <v>1738.482959</v>
      </c>
      <c r="AN125" s="27">
        <f t="shared" si="152"/>
        <v>1295.989198</v>
      </c>
      <c r="AO125" s="27">
        <f t="shared" si="152"/>
        <v>2249.842673</v>
      </c>
      <c r="AP125" s="27">
        <f t="shared" si="152"/>
        <v>1676.011722</v>
      </c>
      <c r="AQ125" s="27">
        <f t="shared" si="152"/>
        <v>1164.99749</v>
      </c>
      <c r="AR125" s="27">
        <f t="shared" si="152"/>
        <v>2174.621755</v>
      </c>
      <c r="AS125" s="27">
        <f t="shared" si="152"/>
        <v>1917.754482</v>
      </c>
      <c r="AT125" s="27">
        <f t="shared" si="152"/>
        <v>2324.405501</v>
      </c>
      <c r="AU125" s="27">
        <f t="shared" si="152"/>
        <v>2286.32782</v>
      </c>
      <c r="AV125" s="27">
        <f t="shared" si="152"/>
        <v>1804.072131</v>
      </c>
      <c r="AW125" s="27">
        <f t="shared" si="152"/>
        <v>1015.463624</v>
      </c>
      <c r="AX125" s="27">
        <f t="shared" si="152"/>
        <v>2190.396148</v>
      </c>
      <c r="AY125" s="27">
        <f t="shared" si="152"/>
        <v>1367.704948</v>
      </c>
      <c r="AZ125" s="27">
        <f t="shared" si="152"/>
        <v>2316.469488</v>
      </c>
      <c r="BA125" s="27">
        <f t="shared" si="152"/>
        <v>2094.846736</v>
      </c>
      <c r="BB125" s="27">
        <f t="shared" si="152"/>
        <v>636.9434937</v>
      </c>
      <c r="BC125" s="27">
        <f t="shared" si="152"/>
        <v>880.3044819</v>
      </c>
      <c r="BD125" s="27">
        <f t="shared" si="152"/>
        <v>1690.538553</v>
      </c>
      <c r="BE125" s="27">
        <f t="shared" si="152"/>
        <v>281.1497685</v>
      </c>
      <c r="BF125" s="27">
        <f t="shared" si="152"/>
        <v>-59.07358257</v>
      </c>
      <c r="BG125" s="27">
        <f t="shared" si="152"/>
        <v>1282.733877</v>
      </c>
      <c r="BH125" s="27">
        <f t="shared" si="152"/>
        <v>295.0069319</v>
      </c>
      <c r="BI125" s="27">
        <f t="shared" si="152"/>
        <v>1732.550996</v>
      </c>
      <c r="BJ125" s="27">
        <f t="shared" si="152"/>
        <v>398.5029281</v>
      </c>
      <c r="BK125" s="27">
        <f t="shared" si="152"/>
        <v>1840.282391</v>
      </c>
      <c r="BL125" s="27">
        <f t="shared" si="152"/>
        <v>1479.464305</v>
      </c>
      <c r="BM125" s="27">
        <f t="shared" si="152"/>
        <v>811.649061</v>
      </c>
      <c r="BN125" s="27">
        <f t="shared" si="152"/>
        <v>1147.122118</v>
      </c>
      <c r="BO125" s="27">
        <f t="shared" si="152"/>
        <v>1001.804666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1532.613092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1186.880996</v>
      </c>
      <c r="AJ126" s="27">
        <f t="shared" si="153"/>
        <v>1646.015124</v>
      </c>
      <c r="AK126" s="27">
        <f t="shared" si="153"/>
        <v>2442.097921</v>
      </c>
      <c r="AL126" s="27">
        <f t="shared" si="153"/>
        <v>1947.956156</v>
      </c>
      <c r="AM126" s="27">
        <f t="shared" si="153"/>
        <v>1738.482959</v>
      </c>
      <c r="AN126" s="27">
        <f t="shared" si="153"/>
        <v>1295.989198</v>
      </c>
      <c r="AO126" s="27">
        <f t="shared" si="153"/>
        <v>2249.842673</v>
      </c>
      <c r="AP126" s="27">
        <f t="shared" si="153"/>
        <v>1676.011722</v>
      </c>
      <c r="AQ126" s="27">
        <f t="shared" si="153"/>
        <v>1164.99749</v>
      </c>
      <c r="AR126" s="27">
        <f t="shared" si="153"/>
        <v>2174.621755</v>
      </c>
      <c r="AS126" s="27">
        <f t="shared" si="153"/>
        <v>1917.754482</v>
      </c>
      <c r="AT126" s="27">
        <f t="shared" si="153"/>
        <v>2324.405501</v>
      </c>
      <c r="AU126" s="27">
        <f t="shared" si="153"/>
        <v>2286.32782</v>
      </c>
      <c r="AV126" s="27">
        <f t="shared" si="153"/>
        <v>1804.072131</v>
      </c>
      <c r="AW126" s="27">
        <f t="shared" si="153"/>
        <v>1015.463624</v>
      </c>
      <c r="AX126" s="27">
        <f t="shared" si="153"/>
        <v>2190.396148</v>
      </c>
      <c r="AY126" s="27">
        <f t="shared" si="153"/>
        <v>1367.704948</v>
      </c>
      <c r="AZ126" s="27">
        <f t="shared" si="153"/>
        <v>2316.469488</v>
      </c>
      <c r="BA126" s="27">
        <f t="shared" si="153"/>
        <v>2094.846736</v>
      </c>
      <c r="BB126" s="27">
        <f t="shared" si="153"/>
        <v>636.9434937</v>
      </c>
      <c r="BC126" s="27">
        <f t="shared" si="153"/>
        <v>880.3044819</v>
      </c>
      <c r="BD126" s="27">
        <f t="shared" si="153"/>
        <v>1690.538553</v>
      </c>
      <c r="BE126" s="27">
        <f t="shared" si="153"/>
        <v>281.1497685</v>
      </c>
      <c r="BF126" s="27">
        <f t="shared" si="153"/>
        <v>-59.07358257</v>
      </c>
      <c r="BG126" s="27">
        <f t="shared" si="153"/>
        <v>1282.733877</v>
      </c>
      <c r="BH126" s="27">
        <f t="shared" si="153"/>
        <v>295.0069319</v>
      </c>
      <c r="BI126" s="27">
        <f t="shared" si="153"/>
        <v>1732.550996</v>
      </c>
      <c r="BJ126" s="27">
        <f t="shared" si="153"/>
        <v>398.5029281</v>
      </c>
      <c r="BK126" s="27">
        <f t="shared" si="153"/>
        <v>1840.282391</v>
      </c>
      <c r="BL126" s="27">
        <f t="shared" si="153"/>
        <v>1479.464305</v>
      </c>
      <c r="BM126" s="27">
        <f t="shared" si="153"/>
        <v>811.649061</v>
      </c>
      <c r="BN126" s="27">
        <f t="shared" si="153"/>
        <v>1147.122118</v>
      </c>
      <c r="BO126" s="27">
        <f t="shared" si="153"/>
        <v>1001.804666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1532.613092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1186.880996</v>
      </c>
      <c r="AJ127" s="27">
        <f t="shared" si="154"/>
        <v>1646.015124</v>
      </c>
      <c r="AK127" s="27">
        <f t="shared" si="154"/>
        <v>2442.097921</v>
      </c>
      <c r="AL127" s="27">
        <f t="shared" si="154"/>
        <v>1947.956156</v>
      </c>
      <c r="AM127" s="27">
        <f t="shared" si="154"/>
        <v>1738.482959</v>
      </c>
      <c r="AN127" s="27">
        <f t="shared" si="154"/>
        <v>1295.989198</v>
      </c>
      <c r="AO127" s="27">
        <f t="shared" si="154"/>
        <v>2249.842673</v>
      </c>
      <c r="AP127" s="27">
        <f t="shared" si="154"/>
        <v>1676.011722</v>
      </c>
      <c r="AQ127" s="27">
        <f t="shared" si="154"/>
        <v>1164.99749</v>
      </c>
      <c r="AR127" s="27">
        <f t="shared" si="154"/>
        <v>2174.621755</v>
      </c>
      <c r="AS127" s="27">
        <f t="shared" si="154"/>
        <v>1917.754482</v>
      </c>
      <c r="AT127" s="27">
        <f t="shared" si="154"/>
        <v>2324.405501</v>
      </c>
      <c r="AU127" s="27">
        <f t="shared" si="154"/>
        <v>2286.32782</v>
      </c>
      <c r="AV127" s="27">
        <f t="shared" si="154"/>
        <v>1804.072131</v>
      </c>
      <c r="AW127" s="27">
        <f t="shared" si="154"/>
        <v>1015.463624</v>
      </c>
      <c r="AX127" s="27">
        <f t="shared" si="154"/>
        <v>2190.396148</v>
      </c>
      <c r="AY127" s="27">
        <f t="shared" si="154"/>
        <v>1367.704948</v>
      </c>
      <c r="AZ127" s="27">
        <f t="shared" si="154"/>
        <v>2316.469488</v>
      </c>
      <c r="BA127" s="27">
        <f t="shared" si="154"/>
        <v>2094.846736</v>
      </c>
      <c r="BB127" s="27">
        <f t="shared" si="154"/>
        <v>636.9434937</v>
      </c>
      <c r="BC127" s="27">
        <f t="shared" si="154"/>
        <v>880.3044819</v>
      </c>
      <c r="BD127" s="27">
        <f t="shared" si="154"/>
        <v>1690.538553</v>
      </c>
      <c r="BE127" s="27">
        <f t="shared" si="154"/>
        <v>281.1497685</v>
      </c>
      <c r="BF127" s="27">
        <f t="shared" si="154"/>
        <v>-59.07358257</v>
      </c>
      <c r="BG127" s="27">
        <f t="shared" si="154"/>
        <v>1282.733877</v>
      </c>
      <c r="BH127" s="27">
        <f t="shared" si="154"/>
        <v>295.0069319</v>
      </c>
      <c r="BI127" s="27">
        <f t="shared" si="154"/>
        <v>1732.550996</v>
      </c>
      <c r="BJ127" s="27">
        <f t="shared" si="154"/>
        <v>398.5029281</v>
      </c>
      <c r="BK127" s="27">
        <f t="shared" si="154"/>
        <v>1840.282391</v>
      </c>
      <c r="BL127" s="27">
        <f t="shared" si="154"/>
        <v>1479.464305</v>
      </c>
      <c r="BM127" s="27">
        <f t="shared" si="154"/>
        <v>811.649061</v>
      </c>
      <c r="BN127" s="27">
        <f t="shared" si="154"/>
        <v>1147.122118</v>
      </c>
      <c r="BO127" s="27">
        <f t="shared" si="154"/>
        <v>1001.804666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1532.613092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1186.880996</v>
      </c>
      <c r="AJ128" s="27">
        <f t="shared" si="155"/>
        <v>1646.015124</v>
      </c>
      <c r="AK128" s="27">
        <f t="shared" si="155"/>
        <v>2442.097921</v>
      </c>
      <c r="AL128" s="27">
        <f t="shared" si="155"/>
        <v>1947.956156</v>
      </c>
      <c r="AM128" s="27">
        <f t="shared" si="155"/>
        <v>1738.482959</v>
      </c>
      <c r="AN128" s="27">
        <f t="shared" si="155"/>
        <v>1295.989198</v>
      </c>
      <c r="AO128" s="27">
        <f t="shared" si="155"/>
        <v>2249.842673</v>
      </c>
      <c r="AP128" s="27">
        <f t="shared" si="155"/>
        <v>1676.011722</v>
      </c>
      <c r="AQ128" s="27">
        <f t="shared" si="155"/>
        <v>1164.99749</v>
      </c>
      <c r="AR128" s="27">
        <f t="shared" si="155"/>
        <v>2174.621755</v>
      </c>
      <c r="AS128" s="27">
        <f t="shared" si="155"/>
        <v>1917.754482</v>
      </c>
      <c r="AT128" s="27">
        <f t="shared" si="155"/>
        <v>2324.405501</v>
      </c>
      <c r="AU128" s="27">
        <f t="shared" si="155"/>
        <v>2286.32782</v>
      </c>
      <c r="AV128" s="27">
        <f t="shared" si="155"/>
        <v>1804.072131</v>
      </c>
      <c r="AW128" s="27">
        <f t="shared" si="155"/>
        <v>1015.463624</v>
      </c>
      <c r="AX128" s="27">
        <f t="shared" si="155"/>
        <v>2190.396148</v>
      </c>
      <c r="AY128" s="27">
        <f t="shared" si="155"/>
        <v>1367.704948</v>
      </c>
      <c r="AZ128" s="27">
        <f t="shared" si="155"/>
        <v>2316.469488</v>
      </c>
      <c r="BA128" s="27">
        <f t="shared" si="155"/>
        <v>2094.846736</v>
      </c>
      <c r="BB128" s="27">
        <f t="shared" si="155"/>
        <v>636.9434937</v>
      </c>
      <c r="BC128" s="27">
        <f t="shared" si="155"/>
        <v>880.3044819</v>
      </c>
      <c r="BD128" s="27">
        <f t="shared" si="155"/>
        <v>1690.538553</v>
      </c>
      <c r="BE128" s="27">
        <f t="shared" si="155"/>
        <v>281.1497685</v>
      </c>
      <c r="BF128" s="27">
        <f t="shared" si="155"/>
        <v>-59.07358257</v>
      </c>
      <c r="BG128" s="27">
        <f t="shared" si="155"/>
        <v>1282.733877</v>
      </c>
      <c r="BH128" s="27">
        <f t="shared" si="155"/>
        <v>295.0069319</v>
      </c>
      <c r="BI128" s="27">
        <f t="shared" si="155"/>
        <v>1732.550996</v>
      </c>
      <c r="BJ128" s="27">
        <f t="shared" si="155"/>
        <v>398.5029281</v>
      </c>
      <c r="BK128" s="27">
        <f t="shared" si="155"/>
        <v>1840.282391</v>
      </c>
      <c r="BL128" s="27">
        <f t="shared" si="155"/>
        <v>1479.464305</v>
      </c>
      <c r="BM128" s="27">
        <f t="shared" si="155"/>
        <v>811.649061</v>
      </c>
      <c r="BN128" s="27">
        <f t="shared" si="155"/>
        <v>1147.122118</v>
      </c>
      <c r="BO128" s="27">
        <f t="shared" si="155"/>
        <v>1001.804666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1532.613092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1186.880996</v>
      </c>
      <c r="AJ129" s="27">
        <f t="shared" si="156"/>
        <v>1646.015124</v>
      </c>
      <c r="AK129" s="27">
        <f t="shared" si="156"/>
        <v>2442.097921</v>
      </c>
      <c r="AL129" s="27">
        <f t="shared" si="156"/>
        <v>1947.956156</v>
      </c>
      <c r="AM129" s="27">
        <f t="shared" si="156"/>
        <v>1738.482959</v>
      </c>
      <c r="AN129" s="27">
        <f t="shared" si="156"/>
        <v>1295.989198</v>
      </c>
      <c r="AO129" s="27">
        <f t="shared" si="156"/>
        <v>2249.842673</v>
      </c>
      <c r="AP129" s="27">
        <f t="shared" si="156"/>
        <v>1676.011722</v>
      </c>
      <c r="AQ129" s="27">
        <f t="shared" si="156"/>
        <v>1164.99749</v>
      </c>
      <c r="AR129" s="27">
        <f t="shared" si="156"/>
        <v>2174.621755</v>
      </c>
      <c r="AS129" s="27">
        <f t="shared" si="156"/>
        <v>1917.754482</v>
      </c>
      <c r="AT129" s="27">
        <f t="shared" si="156"/>
        <v>2324.405501</v>
      </c>
      <c r="AU129" s="27">
        <f t="shared" si="156"/>
        <v>2286.32782</v>
      </c>
      <c r="AV129" s="27">
        <f t="shared" si="156"/>
        <v>1804.072131</v>
      </c>
      <c r="AW129" s="27">
        <f t="shared" si="156"/>
        <v>1015.463624</v>
      </c>
      <c r="AX129" s="27">
        <f t="shared" si="156"/>
        <v>2190.396148</v>
      </c>
      <c r="AY129" s="27">
        <f t="shared" si="156"/>
        <v>1367.704948</v>
      </c>
      <c r="AZ129" s="27">
        <f t="shared" si="156"/>
        <v>2316.469488</v>
      </c>
      <c r="BA129" s="27">
        <f t="shared" si="156"/>
        <v>2094.846736</v>
      </c>
      <c r="BB129" s="27">
        <f t="shared" si="156"/>
        <v>636.9434937</v>
      </c>
      <c r="BC129" s="27">
        <f t="shared" si="156"/>
        <v>880.3044819</v>
      </c>
      <c r="BD129" s="27">
        <f t="shared" si="156"/>
        <v>1690.538553</v>
      </c>
      <c r="BE129" s="27">
        <f t="shared" si="156"/>
        <v>281.1497685</v>
      </c>
      <c r="BF129" s="27">
        <f t="shared" si="156"/>
        <v>-59.07358257</v>
      </c>
      <c r="BG129" s="27">
        <f t="shared" si="156"/>
        <v>1282.733877</v>
      </c>
      <c r="BH129" s="27">
        <f t="shared" si="156"/>
        <v>295.0069319</v>
      </c>
      <c r="BI129" s="27">
        <f t="shared" si="156"/>
        <v>1732.550996</v>
      </c>
      <c r="BJ129" s="27">
        <f t="shared" si="156"/>
        <v>398.5029281</v>
      </c>
      <c r="BK129" s="27">
        <f t="shared" si="156"/>
        <v>1840.282391</v>
      </c>
      <c r="BL129" s="27">
        <f t="shared" si="156"/>
        <v>1479.464305</v>
      </c>
      <c r="BM129" s="27">
        <f t="shared" si="156"/>
        <v>811.649061</v>
      </c>
      <c r="BN129" s="27">
        <f t="shared" si="156"/>
        <v>1147.122118</v>
      </c>
      <c r="BO129" s="27">
        <f t="shared" si="156"/>
        <v>1001.804666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1532.613092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1186.880996</v>
      </c>
      <c r="AJ130" s="27">
        <f t="shared" si="157"/>
        <v>1646.015124</v>
      </c>
      <c r="AK130" s="27">
        <f t="shared" si="157"/>
        <v>2442.097921</v>
      </c>
      <c r="AL130" s="27">
        <f t="shared" si="157"/>
        <v>1947.956156</v>
      </c>
      <c r="AM130" s="27">
        <f t="shared" si="157"/>
        <v>1738.482959</v>
      </c>
      <c r="AN130" s="27">
        <f t="shared" si="157"/>
        <v>1295.989198</v>
      </c>
      <c r="AO130" s="27">
        <f t="shared" si="157"/>
        <v>2249.842673</v>
      </c>
      <c r="AP130" s="27">
        <f t="shared" si="157"/>
        <v>1676.011722</v>
      </c>
      <c r="AQ130" s="27">
        <f t="shared" si="157"/>
        <v>1164.99749</v>
      </c>
      <c r="AR130" s="27">
        <f t="shared" si="157"/>
        <v>2174.621755</v>
      </c>
      <c r="AS130" s="27">
        <f t="shared" si="157"/>
        <v>1917.754482</v>
      </c>
      <c r="AT130" s="27">
        <f t="shared" si="157"/>
        <v>2324.405501</v>
      </c>
      <c r="AU130" s="27">
        <f t="shared" si="157"/>
        <v>2286.32782</v>
      </c>
      <c r="AV130" s="27">
        <f t="shared" si="157"/>
        <v>1804.072131</v>
      </c>
      <c r="AW130" s="27">
        <f t="shared" si="157"/>
        <v>1015.463624</v>
      </c>
      <c r="AX130" s="27">
        <f t="shared" si="157"/>
        <v>2190.396148</v>
      </c>
      <c r="AY130" s="27">
        <f t="shared" si="157"/>
        <v>1367.704948</v>
      </c>
      <c r="AZ130" s="27">
        <f t="shared" si="157"/>
        <v>2316.469488</v>
      </c>
      <c r="BA130" s="27">
        <f t="shared" si="157"/>
        <v>2094.846736</v>
      </c>
      <c r="BB130" s="27">
        <f t="shared" si="157"/>
        <v>636.9434937</v>
      </c>
      <c r="BC130" s="27">
        <f t="shared" si="157"/>
        <v>880.3044819</v>
      </c>
      <c r="BD130" s="27">
        <f t="shared" si="157"/>
        <v>1690.538553</v>
      </c>
      <c r="BE130" s="27">
        <f t="shared" si="157"/>
        <v>281.1497685</v>
      </c>
      <c r="BF130" s="27">
        <f t="shared" si="157"/>
        <v>-59.07358257</v>
      </c>
      <c r="BG130" s="27">
        <f t="shared" si="157"/>
        <v>1282.733877</v>
      </c>
      <c r="BH130" s="27">
        <f t="shared" si="157"/>
        <v>295.0069319</v>
      </c>
      <c r="BI130" s="27">
        <f t="shared" si="157"/>
        <v>1732.550996</v>
      </c>
      <c r="BJ130" s="27">
        <f t="shared" si="157"/>
        <v>398.5029281</v>
      </c>
      <c r="BK130" s="27">
        <f t="shared" si="157"/>
        <v>1840.282391</v>
      </c>
      <c r="BL130" s="27">
        <f t="shared" si="157"/>
        <v>1479.464305</v>
      </c>
      <c r="BM130" s="27">
        <f t="shared" si="157"/>
        <v>811.649061</v>
      </c>
      <c r="BN130" s="27">
        <f t="shared" si="157"/>
        <v>1147.122118</v>
      </c>
      <c r="BO130" s="27">
        <f t="shared" si="157"/>
        <v>1001.804666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1532.613092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1186.880996</v>
      </c>
      <c r="AJ131" s="27">
        <f t="shared" si="158"/>
        <v>1646.015124</v>
      </c>
      <c r="AK131" s="27">
        <f t="shared" si="158"/>
        <v>2442.097921</v>
      </c>
      <c r="AL131" s="27">
        <f t="shared" si="158"/>
        <v>1947.956156</v>
      </c>
      <c r="AM131" s="27">
        <f t="shared" si="158"/>
        <v>1738.482959</v>
      </c>
      <c r="AN131" s="27">
        <f t="shared" si="158"/>
        <v>1295.989198</v>
      </c>
      <c r="AO131" s="27">
        <f t="shared" si="158"/>
        <v>2249.842673</v>
      </c>
      <c r="AP131" s="27">
        <f t="shared" si="158"/>
        <v>1676.011722</v>
      </c>
      <c r="AQ131" s="27">
        <f t="shared" si="158"/>
        <v>1164.99749</v>
      </c>
      <c r="AR131" s="27">
        <f t="shared" si="158"/>
        <v>2174.621755</v>
      </c>
      <c r="AS131" s="27">
        <f t="shared" si="158"/>
        <v>1917.754482</v>
      </c>
      <c r="AT131" s="27">
        <f t="shared" si="158"/>
        <v>2324.405501</v>
      </c>
      <c r="AU131" s="27">
        <f t="shared" si="158"/>
        <v>2286.32782</v>
      </c>
      <c r="AV131" s="27">
        <f t="shared" si="158"/>
        <v>1804.072131</v>
      </c>
      <c r="AW131" s="27">
        <f t="shared" si="158"/>
        <v>1015.463624</v>
      </c>
      <c r="AX131" s="27">
        <f t="shared" si="158"/>
        <v>2190.396148</v>
      </c>
      <c r="AY131" s="27">
        <f t="shared" si="158"/>
        <v>1367.704948</v>
      </c>
      <c r="AZ131" s="27">
        <f t="shared" si="158"/>
        <v>2316.469488</v>
      </c>
      <c r="BA131" s="27">
        <f t="shared" si="158"/>
        <v>2094.846736</v>
      </c>
      <c r="BB131" s="27">
        <f t="shared" si="158"/>
        <v>636.9434937</v>
      </c>
      <c r="BC131" s="27">
        <f t="shared" si="158"/>
        <v>880.3044819</v>
      </c>
      <c r="BD131" s="27">
        <f t="shared" si="158"/>
        <v>1690.538553</v>
      </c>
      <c r="BE131" s="27">
        <f t="shared" si="158"/>
        <v>281.1497685</v>
      </c>
      <c r="BF131" s="27">
        <f t="shared" si="158"/>
        <v>-59.07358257</v>
      </c>
      <c r="BG131" s="27">
        <f t="shared" si="158"/>
        <v>1282.733877</v>
      </c>
      <c r="BH131" s="27">
        <f t="shared" si="158"/>
        <v>295.0069319</v>
      </c>
      <c r="BI131" s="27">
        <f t="shared" si="158"/>
        <v>1732.550996</v>
      </c>
      <c r="BJ131" s="27">
        <f t="shared" si="158"/>
        <v>398.5029281</v>
      </c>
      <c r="BK131" s="27">
        <f t="shared" si="158"/>
        <v>1840.282391</v>
      </c>
      <c r="BL131" s="27">
        <f t="shared" si="158"/>
        <v>1479.464305</v>
      </c>
      <c r="BM131" s="27">
        <f t="shared" si="158"/>
        <v>811.649061</v>
      </c>
      <c r="BN131" s="27">
        <f t="shared" si="158"/>
        <v>1147.122118</v>
      </c>
      <c r="BO131" s="27">
        <f t="shared" si="158"/>
        <v>1001.804666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1532.613092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1186.880996</v>
      </c>
      <c r="AJ132" s="27">
        <f t="shared" si="159"/>
        <v>1646.015124</v>
      </c>
      <c r="AK132" s="27">
        <f t="shared" si="159"/>
        <v>2442.097921</v>
      </c>
      <c r="AL132" s="27">
        <f t="shared" si="159"/>
        <v>1947.956156</v>
      </c>
      <c r="AM132" s="27">
        <f t="shared" si="159"/>
        <v>1738.482959</v>
      </c>
      <c r="AN132" s="27">
        <f t="shared" si="159"/>
        <v>1295.989198</v>
      </c>
      <c r="AO132" s="27">
        <f t="shared" si="159"/>
        <v>2249.842673</v>
      </c>
      <c r="AP132" s="27">
        <f t="shared" si="159"/>
        <v>1676.011722</v>
      </c>
      <c r="AQ132" s="27">
        <f t="shared" si="159"/>
        <v>1164.99749</v>
      </c>
      <c r="AR132" s="27">
        <f t="shared" si="159"/>
        <v>2174.621755</v>
      </c>
      <c r="AS132" s="27">
        <f t="shared" si="159"/>
        <v>1917.754482</v>
      </c>
      <c r="AT132" s="27">
        <f t="shared" si="159"/>
        <v>2324.405501</v>
      </c>
      <c r="AU132" s="27">
        <f t="shared" si="159"/>
        <v>2286.32782</v>
      </c>
      <c r="AV132" s="27">
        <f t="shared" si="159"/>
        <v>1804.072131</v>
      </c>
      <c r="AW132" s="27">
        <f t="shared" si="159"/>
        <v>1015.463624</v>
      </c>
      <c r="AX132" s="27">
        <f t="shared" si="159"/>
        <v>2190.396148</v>
      </c>
      <c r="AY132" s="27">
        <f t="shared" si="159"/>
        <v>1367.704948</v>
      </c>
      <c r="AZ132" s="27">
        <f t="shared" si="159"/>
        <v>2316.469488</v>
      </c>
      <c r="BA132" s="27">
        <f t="shared" si="159"/>
        <v>2094.846736</v>
      </c>
      <c r="BB132" s="27">
        <f t="shared" si="159"/>
        <v>636.9434937</v>
      </c>
      <c r="BC132" s="27">
        <f t="shared" si="159"/>
        <v>880.3044819</v>
      </c>
      <c r="BD132" s="27">
        <f t="shared" si="159"/>
        <v>1690.538553</v>
      </c>
      <c r="BE132" s="27">
        <f t="shared" si="159"/>
        <v>281.1497685</v>
      </c>
      <c r="BF132" s="27">
        <f t="shared" si="159"/>
        <v>-59.07358257</v>
      </c>
      <c r="BG132" s="27">
        <f t="shared" si="159"/>
        <v>1282.733877</v>
      </c>
      <c r="BH132" s="27">
        <f t="shared" si="159"/>
        <v>295.0069319</v>
      </c>
      <c r="BI132" s="27">
        <f t="shared" si="159"/>
        <v>1732.550996</v>
      </c>
      <c r="BJ132" s="27">
        <f t="shared" si="159"/>
        <v>398.5029281</v>
      </c>
      <c r="BK132" s="27">
        <f t="shared" si="159"/>
        <v>1840.282391</v>
      </c>
      <c r="BL132" s="27">
        <f t="shared" si="159"/>
        <v>1479.464305</v>
      </c>
      <c r="BM132" s="27">
        <f t="shared" si="159"/>
        <v>811.649061</v>
      </c>
      <c r="BN132" s="27">
        <f t="shared" si="159"/>
        <v>1147.122118</v>
      </c>
      <c r="BO132" s="27">
        <f t="shared" si="159"/>
        <v>1001.804666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1532.613092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1186.880996</v>
      </c>
      <c r="AJ133" s="27">
        <f t="shared" si="160"/>
        <v>1646.015124</v>
      </c>
      <c r="AK133" s="27">
        <f t="shared" si="160"/>
        <v>2442.097921</v>
      </c>
      <c r="AL133" s="27">
        <f t="shared" si="160"/>
        <v>1947.956156</v>
      </c>
      <c r="AM133" s="27">
        <f t="shared" si="160"/>
        <v>1738.482959</v>
      </c>
      <c r="AN133" s="27">
        <f t="shared" si="160"/>
        <v>1295.989198</v>
      </c>
      <c r="AO133" s="27">
        <f t="shared" si="160"/>
        <v>2249.842673</v>
      </c>
      <c r="AP133" s="27">
        <f t="shared" si="160"/>
        <v>1676.011722</v>
      </c>
      <c r="AQ133" s="27">
        <f t="shared" si="160"/>
        <v>1164.99749</v>
      </c>
      <c r="AR133" s="27">
        <f t="shared" si="160"/>
        <v>2174.621755</v>
      </c>
      <c r="AS133" s="27">
        <f t="shared" si="160"/>
        <v>1917.754482</v>
      </c>
      <c r="AT133" s="27">
        <f t="shared" si="160"/>
        <v>2324.405501</v>
      </c>
      <c r="AU133" s="27">
        <f t="shared" si="160"/>
        <v>2286.32782</v>
      </c>
      <c r="AV133" s="27">
        <f t="shared" si="160"/>
        <v>1804.072131</v>
      </c>
      <c r="AW133" s="27">
        <f t="shared" si="160"/>
        <v>1015.463624</v>
      </c>
      <c r="AX133" s="27">
        <f t="shared" si="160"/>
        <v>2190.396148</v>
      </c>
      <c r="AY133" s="27">
        <f t="shared" si="160"/>
        <v>1367.704948</v>
      </c>
      <c r="AZ133" s="27">
        <f t="shared" si="160"/>
        <v>2316.469488</v>
      </c>
      <c r="BA133" s="27">
        <f t="shared" si="160"/>
        <v>2094.846736</v>
      </c>
      <c r="BB133" s="27">
        <f t="shared" si="160"/>
        <v>636.9434937</v>
      </c>
      <c r="BC133" s="27">
        <f t="shared" si="160"/>
        <v>880.3044819</v>
      </c>
      <c r="BD133" s="27">
        <f t="shared" si="160"/>
        <v>1690.538553</v>
      </c>
      <c r="BE133" s="27">
        <f t="shared" si="160"/>
        <v>281.1497685</v>
      </c>
      <c r="BF133" s="27">
        <f t="shared" si="160"/>
        <v>-59.07358257</v>
      </c>
      <c r="BG133" s="27">
        <f t="shared" si="160"/>
        <v>1282.733877</v>
      </c>
      <c r="BH133" s="27">
        <f t="shared" si="160"/>
        <v>295.0069319</v>
      </c>
      <c r="BI133" s="27">
        <f t="shared" si="160"/>
        <v>1732.550996</v>
      </c>
      <c r="BJ133" s="27">
        <f t="shared" si="160"/>
        <v>398.5029281</v>
      </c>
      <c r="BK133" s="27">
        <f t="shared" si="160"/>
        <v>1840.282391</v>
      </c>
      <c r="BL133" s="27">
        <f t="shared" si="160"/>
        <v>1479.464305</v>
      </c>
      <c r="BM133" s="27">
        <f t="shared" si="160"/>
        <v>811.649061</v>
      </c>
      <c r="BN133" s="27">
        <f t="shared" si="160"/>
        <v>1147.122118</v>
      </c>
      <c r="BO133" s="27">
        <f t="shared" si="160"/>
        <v>1001.804666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1532.613092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1186.880996</v>
      </c>
      <c r="AJ134" s="27">
        <f t="shared" si="161"/>
        <v>1646.015124</v>
      </c>
      <c r="AK134" s="27">
        <f t="shared" si="161"/>
        <v>2442.097921</v>
      </c>
      <c r="AL134" s="27">
        <f t="shared" si="161"/>
        <v>1947.956156</v>
      </c>
      <c r="AM134" s="27">
        <f t="shared" si="161"/>
        <v>1738.482959</v>
      </c>
      <c r="AN134" s="27">
        <f t="shared" si="161"/>
        <v>1295.989198</v>
      </c>
      <c r="AO134" s="27">
        <f t="shared" si="161"/>
        <v>2249.842673</v>
      </c>
      <c r="AP134" s="27">
        <f t="shared" si="161"/>
        <v>1676.011722</v>
      </c>
      <c r="AQ134" s="27">
        <f t="shared" si="161"/>
        <v>1164.99749</v>
      </c>
      <c r="AR134" s="27">
        <f t="shared" si="161"/>
        <v>2174.621755</v>
      </c>
      <c r="AS134" s="27">
        <f t="shared" si="161"/>
        <v>1917.754482</v>
      </c>
      <c r="AT134" s="27">
        <f t="shared" si="161"/>
        <v>2324.405501</v>
      </c>
      <c r="AU134" s="27">
        <f t="shared" si="161"/>
        <v>2286.32782</v>
      </c>
      <c r="AV134" s="27">
        <f t="shared" si="161"/>
        <v>1804.072131</v>
      </c>
      <c r="AW134" s="27">
        <f t="shared" si="161"/>
        <v>1015.463624</v>
      </c>
      <c r="AX134" s="27">
        <f t="shared" si="161"/>
        <v>2190.396148</v>
      </c>
      <c r="AY134" s="27">
        <f t="shared" si="161"/>
        <v>1367.704948</v>
      </c>
      <c r="AZ134" s="27">
        <f t="shared" si="161"/>
        <v>2316.469488</v>
      </c>
      <c r="BA134" s="27">
        <f t="shared" si="161"/>
        <v>2094.846736</v>
      </c>
      <c r="BB134" s="27">
        <f t="shared" si="161"/>
        <v>636.9434937</v>
      </c>
      <c r="BC134" s="27">
        <f t="shared" si="161"/>
        <v>880.3044819</v>
      </c>
      <c r="BD134" s="27">
        <f t="shared" si="161"/>
        <v>1690.538553</v>
      </c>
      <c r="BE134" s="27">
        <f t="shared" si="161"/>
        <v>281.1497685</v>
      </c>
      <c r="BF134" s="27">
        <f t="shared" si="161"/>
        <v>-59.07358257</v>
      </c>
      <c r="BG134" s="27">
        <f t="shared" si="161"/>
        <v>1282.733877</v>
      </c>
      <c r="BH134" s="27">
        <f t="shared" si="161"/>
        <v>295.0069319</v>
      </c>
      <c r="BI134" s="27">
        <f t="shared" si="161"/>
        <v>1732.550996</v>
      </c>
      <c r="BJ134" s="27">
        <f t="shared" si="161"/>
        <v>398.5029281</v>
      </c>
      <c r="BK134" s="27">
        <f t="shared" si="161"/>
        <v>1840.282391</v>
      </c>
      <c r="BL134" s="27">
        <f t="shared" si="161"/>
        <v>1479.464305</v>
      </c>
      <c r="BM134" s="27">
        <f t="shared" si="161"/>
        <v>811.649061</v>
      </c>
      <c r="BN134" s="27">
        <f t="shared" si="161"/>
        <v>1147.122118</v>
      </c>
      <c r="BO134" s="27">
        <f t="shared" si="161"/>
        <v>1001.804666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1532.613092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1186.880996</v>
      </c>
      <c r="AJ135" s="27">
        <f t="shared" si="162"/>
        <v>1646.015124</v>
      </c>
      <c r="AK135" s="27">
        <f t="shared" si="162"/>
        <v>2442.097921</v>
      </c>
      <c r="AL135" s="27">
        <f t="shared" si="162"/>
        <v>1947.956156</v>
      </c>
      <c r="AM135" s="27">
        <f t="shared" si="162"/>
        <v>1738.482959</v>
      </c>
      <c r="AN135" s="27">
        <f t="shared" si="162"/>
        <v>1295.989198</v>
      </c>
      <c r="AO135" s="27">
        <f t="shared" si="162"/>
        <v>2249.842673</v>
      </c>
      <c r="AP135" s="27">
        <f t="shared" si="162"/>
        <v>1676.011722</v>
      </c>
      <c r="AQ135" s="27">
        <f t="shared" si="162"/>
        <v>1164.99749</v>
      </c>
      <c r="AR135" s="27">
        <f t="shared" si="162"/>
        <v>2174.621755</v>
      </c>
      <c r="AS135" s="27">
        <f t="shared" si="162"/>
        <v>1917.754482</v>
      </c>
      <c r="AT135" s="27">
        <f t="shared" si="162"/>
        <v>2324.405501</v>
      </c>
      <c r="AU135" s="27">
        <f t="shared" si="162"/>
        <v>2286.32782</v>
      </c>
      <c r="AV135" s="27">
        <f t="shared" si="162"/>
        <v>1804.072131</v>
      </c>
      <c r="AW135" s="27">
        <f t="shared" si="162"/>
        <v>1015.463624</v>
      </c>
      <c r="AX135" s="27">
        <f t="shared" si="162"/>
        <v>2190.396148</v>
      </c>
      <c r="AY135" s="27">
        <f t="shared" si="162"/>
        <v>1367.704948</v>
      </c>
      <c r="AZ135" s="27">
        <f t="shared" si="162"/>
        <v>2316.469488</v>
      </c>
      <c r="BA135" s="27">
        <f t="shared" si="162"/>
        <v>2094.846736</v>
      </c>
      <c r="BB135" s="27">
        <f t="shared" si="162"/>
        <v>636.9434937</v>
      </c>
      <c r="BC135" s="27">
        <f t="shared" si="162"/>
        <v>880.3044819</v>
      </c>
      <c r="BD135" s="27">
        <f t="shared" si="162"/>
        <v>1690.538553</v>
      </c>
      <c r="BE135" s="27">
        <f t="shared" si="162"/>
        <v>281.1497685</v>
      </c>
      <c r="BF135" s="27">
        <f t="shared" si="162"/>
        <v>-59.07358257</v>
      </c>
      <c r="BG135" s="27">
        <f t="shared" si="162"/>
        <v>1282.733877</v>
      </c>
      <c r="BH135" s="27">
        <f t="shared" si="162"/>
        <v>295.0069319</v>
      </c>
      <c r="BI135" s="27">
        <f t="shared" si="162"/>
        <v>1732.550996</v>
      </c>
      <c r="BJ135" s="27">
        <f t="shared" si="162"/>
        <v>398.5029281</v>
      </c>
      <c r="BK135" s="27">
        <f t="shared" si="162"/>
        <v>1840.282391</v>
      </c>
      <c r="BL135" s="27">
        <f t="shared" si="162"/>
        <v>1479.464305</v>
      </c>
      <c r="BM135" s="27">
        <f t="shared" si="162"/>
        <v>811.649061</v>
      </c>
      <c r="BN135" s="27">
        <f t="shared" si="162"/>
        <v>1147.122118</v>
      </c>
      <c r="BO135" s="27">
        <f t="shared" si="162"/>
        <v>1001.804666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1532.613092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1186.880996</v>
      </c>
      <c r="AJ136" s="27">
        <f t="shared" si="163"/>
        <v>1646.015124</v>
      </c>
      <c r="AK136" s="27">
        <f t="shared" si="163"/>
        <v>2442.097921</v>
      </c>
      <c r="AL136" s="27">
        <f t="shared" si="163"/>
        <v>1947.956156</v>
      </c>
      <c r="AM136" s="27">
        <f t="shared" si="163"/>
        <v>1738.482959</v>
      </c>
      <c r="AN136" s="27">
        <f t="shared" si="163"/>
        <v>1295.989198</v>
      </c>
      <c r="AO136" s="27">
        <f t="shared" si="163"/>
        <v>2249.842673</v>
      </c>
      <c r="AP136" s="27">
        <f t="shared" si="163"/>
        <v>1676.011722</v>
      </c>
      <c r="AQ136" s="27">
        <f t="shared" si="163"/>
        <v>1164.99749</v>
      </c>
      <c r="AR136" s="27">
        <f t="shared" si="163"/>
        <v>2174.621755</v>
      </c>
      <c r="AS136" s="27">
        <f t="shared" si="163"/>
        <v>1917.754482</v>
      </c>
      <c r="AT136" s="27">
        <f t="shared" si="163"/>
        <v>2324.405501</v>
      </c>
      <c r="AU136" s="27">
        <f t="shared" si="163"/>
        <v>2286.32782</v>
      </c>
      <c r="AV136" s="27">
        <f t="shared" si="163"/>
        <v>1804.072131</v>
      </c>
      <c r="AW136" s="27">
        <f t="shared" si="163"/>
        <v>1015.463624</v>
      </c>
      <c r="AX136" s="27">
        <f t="shared" si="163"/>
        <v>2190.396148</v>
      </c>
      <c r="AY136" s="27">
        <f t="shared" si="163"/>
        <v>1367.704948</v>
      </c>
      <c r="AZ136" s="27">
        <f t="shared" si="163"/>
        <v>2316.469488</v>
      </c>
      <c r="BA136" s="27">
        <f t="shared" si="163"/>
        <v>2094.846736</v>
      </c>
      <c r="BB136" s="27">
        <f t="shared" si="163"/>
        <v>636.9434937</v>
      </c>
      <c r="BC136" s="27">
        <f t="shared" si="163"/>
        <v>880.3044819</v>
      </c>
      <c r="BD136" s="27">
        <f t="shared" si="163"/>
        <v>1690.538553</v>
      </c>
      <c r="BE136" s="27">
        <f t="shared" si="163"/>
        <v>281.1497685</v>
      </c>
      <c r="BF136" s="27">
        <f t="shared" si="163"/>
        <v>-59.07358257</v>
      </c>
      <c r="BG136" s="27">
        <f t="shared" si="163"/>
        <v>1282.733877</v>
      </c>
      <c r="BH136" s="27">
        <f t="shared" si="163"/>
        <v>295.0069319</v>
      </c>
      <c r="BI136" s="27">
        <f t="shared" si="163"/>
        <v>1732.550996</v>
      </c>
      <c r="BJ136" s="27">
        <f t="shared" si="163"/>
        <v>398.5029281</v>
      </c>
      <c r="BK136" s="27">
        <f t="shared" si="163"/>
        <v>1840.282391</v>
      </c>
      <c r="BL136" s="27">
        <f t="shared" si="163"/>
        <v>1479.464305</v>
      </c>
      <c r="BM136" s="27">
        <f t="shared" si="163"/>
        <v>811.649061</v>
      </c>
      <c r="BN136" s="27">
        <f t="shared" si="163"/>
        <v>1147.122118</v>
      </c>
      <c r="BO136" s="27">
        <f t="shared" si="163"/>
        <v>1001.804666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1532.613092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1186.880996</v>
      </c>
      <c r="AJ137" s="27">
        <f t="shared" si="164"/>
        <v>1646.015124</v>
      </c>
      <c r="AK137" s="27">
        <f t="shared" si="164"/>
        <v>2442.097921</v>
      </c>
      <c r="AL137" s="27">
        <f t="shared" si="164"/>
        <v>1947.956156</v>
      </c>
      <c r="AM137" s="27">
        <f t="shared" si="164"/>
        <v>1738.482959</v>
      </c>
      <c r="AN137" s="27">
        <f t="shared" si="164"/>
        <v>1295.989198</v>
      </c>
      <c r="AO137" s="27">
        <f t="shared" si="164"/>
        <v>2249.842673</v>
      </c>
      <c r="AP137" s="27">
        <f t="shared" si="164"/>
        <v>1676.011722</v>
      </c>
      <c r="AQ137" s="27">
        <f t="shared" si="164"/>
        <v>1164.99749</v>
      </c>
      <c r="AR137" s="27">
        <f t="shared" si="164"/>
        <v>2174.621755</v>
      </c>
      <c r="AS137" s="27">
        <f t="shared" si="164"/>
        <v>1917.754482</v>
      </c>
      <c r="AT137" s="27">
        <f t="shared" si="164"/>
        <v>2324.405501</v>
      </c>
      <c r="AU137" s="27">
        <f t="shared" si="164"/>
        <v>2286.32782</v>
      </c>
      <c r="AV137" s="27">
        <f t="shared" si="164"/>
        <v>1804.072131</v>
      </c>
      <c r="AW137" s="27">
        <f t="shared" si="164"/>
        <v>1015.463624</v>
      </c>
      <c r="AX137" s="27">
        <f t="shared" si="164"/>
        <v>2190.396148</v>
      </c>
      <c r="AY137" s="27">
        <f t="shared" si="164"/>
        <v>1367.704948</v>
      </c>
      <c r="AZ137" s="27">
        <f t="shared" si="164"/>
        <v>2316.469488</v>
      </c>
      <c r="BA137" s="27">
        <f t="shared" si="164"/>
        <v>2094.846736</v>
      </c>
      <c r="BB137" s="27">
        <f t="shared" si="164"/>
        <v>636.9434937</v>
      </c>
      <c r="BC137" s="27">
        <f t="shared" si="164"/>
        <v>880.3044819</v>
      </c>
      <c r="BD137" s="27">
        <f t="shared" si="164"/>
        <v>1690.538553</v>
      </c>
      <c r="BE137" s="27">
        <f t="shared" si="164"/>
        <v>281.1497685</v>
      </c>
      <c r="BF137" s="27">
        <f t="shared" si="164"/>
        <v>-59.07358257</v>
      </c>
      <c r="BG137" s="27">
        <f t="shared" si="164"/>
        <v>1282.733877</v>
      </c>
      <c r="BH137" s="27">
        <f t="shared" si="164"/>
        <v>295.0069319</v>
      </c>
      <c r="BI137" s="27">
        <f t="shared" si="164"/>
        <v>1732.550996</v>
      </c>
      <c r="BJ137" s="27">
        <f t="shared" si="164"/>
        <v>398.5029281</v>
      </c>
      <c r="BK137" s="27">
        <f t="shared" si="164"/>
        <v>1840.282391</v>
      </c>
      <c r="BL137" s="27">
        <f t="shared" si="164"/>
        <v>1479.464305</v>
      </c>
      <c r="BM137" s="27">
        <f t="shared" si="164"/>
        <v>811.649061</v>
      </c>
      <c r="BN137" s="27">
        <f t="shared" si="164"/>
        <v>1147.122118</v>
      </c>
      <c r="BO137" s="27">
        <f t="shared" si="164"/>
        <v>1001.804666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1532.613092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1186.880996</v>
      </c>
      <c r="AJ138" s="27">
        <f t="shared" si="165"/>
        <v>1646.015124</v>
      </c>
      <c r="AK138" s="27">
        <f t="shared" si="165"/>
        <v>2442.097921</v>
      </c>
      <c r="AL138" s="27">
        <f t="shared" si="165"/>
        <v>1947.956156</v>
      </c>
      <c r="AM138" s="27">
        <f t="shared" si="165"/>
        <v>1738.482959</v>
      </c>
      <c r="AN138" s="27">
        <f t="shared" si="165"/>
        <v>1295.989198</v>
      </c>
      <c r="AO138" s="27">
        <f t="shared" si="165"/>
        <v>2249.842673</v>
      </c>
      <c r="AP138" s="27">
        <f t="shared" si="165"/>
        <v>1676.011722</v>
      </c>
      <c r="AQ138" s="27">
        <f t="shared" si="165"/>
        <v>1164.99749</v>
      </c>
      <c r="AR138" s="27">
        <f t="shared" si="165"/>
        <v>2174.621755</v>
      </c>
      <c r="AS138" s="27">
        <f t="shared" si="165"/>
        <v>1917.754482</v>
      </c>
      <c r="AT138" s="27">
        <f t="shared" si="165"/>
        <v>2324.405501</v>
      </c>
      <c r="AU138" s="27">
        <f t="shared" si="165"/>
        <v>2286.32782</v>
      </c>
      <c r="AV138" s="27">
        <f t="shared" si="165"/>
        <v>1804.072131</v>
      </c>
      <c r="AW138" s="27">
        <f t="shared" si="165"/>
        <v>1015.463624</v>
      </c>
      <c r="AX138" s="27">
        <f t="shared" si="165"/>
        <v>2190.396148</v>
      </c>
      <c r="AY138" s="27">
        <f t="shared" si="165"/>
        <v>1367.704948</v>
      </c>
      <c r="AZ138" s="27">
        <f t="shared" si="165"/>
        <v>2316.469488</v>
      </c>
      <c r="BA138" s="27">
        <f t="shared" si="165"/>
        <v>2094.846736</v>
      </c>
      <c r="BB138" s="27">
        <f t="shared" si="165"/>
        <v>636.9434937</v>
      </c>
      <c r="BC138" s="27">
        <f t="shared" si="165"/>
        <v>880.3044819</v>
      </c>
      <c r="BD138" s="27">
        <f t="shared" si="165"/>
        <v>1690.538553</v>
      </c>
      <c r="BE138" s="27">
        <f t="shared" si="165"/>
        <v>281.1497685</v>
      </c>
      <c r="BF138" s="27">
        <f t="shared" si="165"/>
        <v>-59.07358257</v>
      </c>
      <c r="BG138" s="27">
        <f t="shared" si="165"/>
        <v>1282.733877</v>
      </c>
      <c r="BH138" s="27">
        <f t="shared" si="165"/>
        <v>295.0069319</v>
      </c>
      <c r="BI138" s="27">
        <f t="shared" si="165"/>
        <v>1732.550996</v>
      </c>
      <c r="BJ138" s="27">
        <f t="shared" si="165"/>
        <v>398.5029281</v>
      </c>
      <c r="BK138" s="27">
        <f t="shared" si="165"/>
        <v>1840.282391</v>
      </c>
      <c r="BL138" s="27">
        <f t="shared" si="165"/>
        <v>1479.464305</v>
      </c>
      <c r="BM138" s="27">
        <f t="shared" si="165"/>
        <v>811.649061</v>
      </c>
      <c r="BN138" s="27">
        <f t="shared" si="165"/>
        <v>1147.122118</v>
      </c>
      <c r="BO138" s="27">
        <f t="shared" si="165"/>
        <v>1001.804666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1532.613092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1186.880996</v>
      </c>
      <c r="AJ139" s="27">
        <f t="shared" si="166"/>
        <v>1646.015124</v>
      </c>
      <c r="AK139" s="27">
        <f t="shared" si="166"/>
        <v>2442.097921</v>
      </c>
      <c r="AL139" s="27">
        <f t="shared" si="166"/>
        <v>1947.956156</v>
      </c>
      <c r="AM139" s="27">
        <f t="shared" si="166"/>
        <v>1738.482959</v>
      </c>
      <c r="AN139" s="27">
        <f t="shared" si="166"/>
        <v>1295.989198</v>
      </c>
      <c r="AO139" s="27">
        <f t="shared" si="166"/>
        <v>2249.842673</v>
      </c>
      <c r="AP139" s="27">
        <f t="shared" si="166"/>
        <v>1676.011722</v>
      </c>
      <c r="AQ139" s="27">
        <f t="shared" si="166"/>
        <v>1164.99749</v>
      </c>
      <c r="AR139" s="27">
        <f t="shared" si="166"/>
        <v>2174.621755</v>
      </c>
      <c r="AS139" s="27">
        <f t="shared" si="166"/>
        <v>1917.754482</v>
      </c>
      <c r="AT139" s="27">
        <f t="shared" si="166"/>
        <v>2324.405501</v>
      </c>
      <c r="AU139" s="27">
        <f t="shared" si="166"/>
        <v>2286.32782</v>
      </c>
      <c r="AV139" s="27">
        <f t="shared" si="166"/>
        <v>1804.072131</v>
      </c>
      <c r="AW139" s="27">
        <f t="shared" si="166"/>
        <v>1015.463624</v>
      </c>
      <c r="AX139" s="27">
        <f t="shared" si="166"/>
        <v>2190.396148</v>
      </c>
      <c r="AY139" s="27">
        <f t="shared" si="166"/>
        <v>1367.704948</v>
      </c>
      <c r="AZ139" s="27">
        <f t="shared" si="166"/>
        <v>2316.469488</v>
      </c>
      <c r="BA139" s="27">
        <f t="shared" si="166"/>
        <v>2094.846736</v>
      </c>
      <c r="BB139" s="27">
        <f t="shared" si="166"/>
        <v>636.9434937</v>
      </c>
      <c r="BC139" s="27">
        <f t="shared" si="166"/>
        <v>880.3044819</v>
      </c>
      <c r="BD139" s="27">
        <f t="shared" si="166"/>
        <v>1690.538553</v>
      </c>
      <c r="BE139" s="27">
        <f t="shared" si="166"/>
        <v>281.1497685</v>
      </c>
      <c r="BF139" s="27">
        <f t="shared" si="166"/>
        <v>-59.07358257</v>
      </c>
      <c r="BG139" s="27">
        <f t="shared" si="166"/>
        <v>1282.733877</v>
      </c>
      <c r="BH139" s="27">
        <f t="shared" si="166"/>
        <v>295.0069319</v>
      </c>
      <c r="BI139" s="27">
        <f t="shared" si="166"/>
        <v>1732.550996</v>
      </c>
      <c r="BJ139" s="27">
        <f t="shared" si="166"/>
        <v>398.5029281</v>
      </c>
      <c r="BK139" s="27">
        <f t="shared" si="166"/>
        <v>1840.282391</v>
      </c>
      <c r="BL139" s="27">
        <f t="shared" si="166"/>
        <v>1479.464305</v>
      </c>
      <c r="BM139" s="27">
        <f t="shared" si="166"/>
        <v>811.649061</v>
      </c>
      <c r="BN139" s="27">
        <f t="shared" si="166"/>
        <v>1147.122118</v>
      </c>
      <c r="BO139" s="27">
        <f t="shared" si="166"/>
        <v>1001.804666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1532.613092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1186.880996</v>
      </c>
      <c r="AJ140" s="27">
        <f t="shared" si="167"/>
        <v>1646.015124</v>
      </c>
      <c r="AK140" s="27">
        <f t="shared" si="167"/>
        <v>2442.097921</v>
      </c>
      <c r="AL140" s="27">
        <f t="shared" si="167"/>
        <v>1947.956156</v>
      </c>
      <c r="AM140" s="27">
        <f t="shared" si="167"/>
        <v>1738.482959</v>
      </c>
      <c r="AN140" s="27">
        <f t="shared" si="167"/>
        <v>1295.989198</v>
      </c>
      <c r="AO140" s="27">
        <f t="shared" si="167"/>
        <v>2249.842673</v>
      </c>
      <c r="AP140" s="27">
        <f t="shared" si="167"/>
        <v>1676.011722</v>
      </c>
      <c r="AQ140" s="27">
        <f t="shared" si="167"/>
        <v>1164.99749</v>
      </c>
      <c r="AR140" s="27">
        <f t="shared" si="167"/>
        <v>2174.621755</v>
      </c>
      <c r="AS140" s="27">
        <f t="shared" si="167"/>
        <v>1917.754482</v>
      </c>
      <c r="AT140" s="27">
        <f t="shared" si="167"/>
        <v>2324.405501</v>
      </c>
      <c r="AU140" s="27">
        <f t="shared" si="167"/>
        <v>2286.32782</v>
      </c>
      <c r="AV140" s="27">
        <f t="shared" si="167"/>
        <v>1804.072131</v>
      </c>
      <c r="AW140" s="27">
        <f t="shared" si="167"/>
        <v>1015.463624</v>
      </c>
      <c r="AX140" s="27">
        <f t="shared" si="167"/>
        <v>2190.396148</v>
      </c>
      <c r="AY140" s="27">
        <f t="shared" si="167"/>
        <v>1367.704948</v>
      </c>
      <c r="AZ140" s="27">
        <f t="shared" si="167"/>
        <v>2316.469488</v>
      </c>
      <c r="BA140" s="27">
        <f t="shared" si="167"/>
        <v>2094.846736</v>
      </c>
      <c r="BB140" s="27">
        <f t="shared" si="167"/>
        <v>636.9434937</v>
      </c>
      <c r="BC140" s="27">
        <f t="shared" si="167"/>
        <v>880.3044819</v>
      </c>
      <c r="BD140" s="27">
        <f t="shared" si="167"/>
        <v>1690.538553</v>
      </c>
      <c r="BE140" s="27">
        <f t="shared" si="167"/>
        <v>281.1497685</v>
      </c>
      <c r="BF140" s="27">
        <f t="shared" si="167"/>
        <v>-59.07358257</v>
      </c>
      <c r="BG140" s="27">
        <f t="shared" si="167"/>
        <v>1282.733877</v>
      </c>
      <c r="BH140" s="27">
        <f t="shared" si="167"/>
        <v>295.0069319</v>
      </c>
      <c r="BI140" s="27">
        <f t="shared" si="167"/>
        <v>1732.550996</v>
      </c>
      <c r="BJ140" s="27">
        <f t="shared" si="167"/>
        <v>398.5029281</v>
      </c>
      <c r="BK140" s="27">
        <f t="shared" si="167"/>
        <v>1840.282391</v>
      </c>
      <c r="BL140" s="27">
        <f t="shared" si="167"/>
        <v>1479.464305</v>
      </c>
      <c r="BM140" s="27">
        <f t="shared" si="167"/>
        <v>811.649061</v>
      </c>
      <c r="BN140" s="27">
        <f t="shared" si="167"/>
        <v>1147.122118</v>
      </c>
      <c r="BO140" s="27">
        <f t="shared" si="167"/>
        <v>1001.804666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1532.613092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1186.880996</v>
      </c>
      <c r="AJ141" s="27">
        <f t="shared" si="168"/>
        <v>1646.015124</v>
      </c>
      <c r="AK141" s="27">
        <f t="shared" si="168"/>
        <v>2442.097921</v>
      </c>
      <c r="AL141" s="27">
        <f t="shared" si="168"/>
        <v>1947.956156</v>
      </c>
      <c r="AM141" s="27">
        <f t="shared" si="168"/>
        <v>1738.482959</v>
      </c>
      <c r="AN141" s="27">
        <f t="shared" si="168"/>
        <v>1295.989198</v>
      </c>
      <c r="AO141" s="27">
        <f t="shared" si="168"/>
        <v>2249.842673</v>
      </c>
      <c r="AP141" s="27">
        <f t="shared" si="168"/>
        <v>1676.011722</v>
      </c>
      <c r="AQ141" s="27">
        <f t="shared" si="168"/>
        <v>1164.99749</v>
      </c>
      <c r="AR141" s="27">
        <f t="shared" si="168"/>
        <v>2174.621755</v>
      </c>
      <c r="AS141" s="27">
        <f t="shared" si="168"/>
        <v>1917.754482</v>
      </c>
      <c r="AT141" s="27">
        <f t="shared" si="168"/>
        <v>2324.405501</v>
      </c>
      <c r="AU141" s="27">
        <f t="shared" si="168"/>
        <v>2286.32782</v>
      </c>
      <c r="AV141" s="27">
        <f t="shared" si="168"/>
        <v>1804.072131</v>
      </c>
      <c r="AW141" s="27">
        <f t="shared" si="168"/>
        <v>1015.463624</v>
      </c>
      <c r="AX141" s="27">
        <f t="shared" si="168"/>
        <v>2190.396148</v>
      </c>
      <c r="AY141" s="27">
        <f t="shared" si="168"/>
        <v>1367.704948</v>
      </c>
      <c r="AZ141" s="27">
        <f t="shared" si="168"/>
        <v>2316.469488</v>
      </c>
      <c r="BA141" s="27">
        <f t="shared" si="168"/>
        <v>2094.846736</v>
      </c>
      <c r="BB141" s="27">
        <f t="shared" si="168"/>
        <v>636.9434937</v>
      </c>
      <c r="BC141" s="27">
        <f t="shared" si="168"/>
        <v>880.3044819</v>
      </c>
      <c r="BD141" s="27">
        <f t="shared" si="168"/>
        <v>1690.538553</v>
      </c>
      <c r="BE141" s="27">
        <f t="shared" si="168"/>
        <v>281.1497685</v>
      </c>
      <c r="BF141" s="27">
        <f t="shared" si="168"/>
        <v>-59.07358257</v>
      </c>
      <c r="BG141" s="27">
        <f t="shared" si="168"/>
        <v>1282.733877</v>
      </c>
      <c r="BH141" s="27">
        <f t="shared" si="168"/>
        <v>295.0069319</v>
      </c>
      <c r="BI141" s="27">
        <f t="shared" si="168"/>
        <v>1732.550996</v>
      </c>
      <c r="BJ141" s="27">
        <f t="shared" si="168"/>
        <v>398.5029281</v>
      </c>
      <c r="BK141" s="27">
        <f t="shared" si="168"/>
        <v>1840.282391</v>
      </c>
      <c r="BL141" s="27">
        <f t="shared" si="168"/>
        <v>1479.464305</v>
      </c>
      <c r="BM141" s="27">
        <f t="shared" si="168"/>
        <v>811.649061</v>
      </c>
      <c r="BN141" s="27">
        <f t="shared" si="168"/>
        <v>1147.122118</v>
      </c>
      <c r="BO141" s="27">
        <f t="shared" si="168"/>
        <v>1001.804666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1532.613092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1186.880996</v>
      </c>
      <c r="AJ142" s="27">
        <f t="shared" si="169"/>
        <v>1646.015124</v>
      </c>
      <c r="AK142" s="27">
        <f t="shared" si="169"/>
        <v>2442.097921</v>
      </c>
      <c r="AL142" s="27">
        <f t="shared" si="169"/>
        <v>1947.956156</v>
      </c>
      <c r="AM142" s="27">
        <f t="shared" si="169"/>
        <v>1738.482959</v>
      </c>
      <c r="AN142" s="27">
        <f t="shared" si="169"/>
        <v>1295.989198</v>
      </c>
      <c r="AO142" s="27">
        <f t="shared" si="169"/>
        <v>2249.842673</v>
      </c>
      <c r="AP142" s="27">
        <f t="shared" si="169"/>
        <v>1676.011722</v>
      </c>
      <c r="AQ142" s="27">
        <f t="shared" si="169"/>
        <v>1164.99749</v>
      </c>
      <c r="AR142" s="27">
        <f t="shared" si="169"/>
        <v>2174.621755</v>
      </c>
      <c r="AS142" s="27">
        <f t="shared" si="169"/>
        <v>1917.754482</v>
      </c>
      <c r="AT142" s="27">
        <f t="shared" si="169"/>
        <v>2324.405501</v>
      </c>
      <c r="AU142" s="27">
        <f t="shared" si="169"/>
        <v>2286.32782</v>
      </c>
      <c r="AV142" s="27">
        <f t="shared" si="169"/>
        <v>1804.072131</v>
      </c>
      <c r="AW142" s="27">
        <f t="shared" si="169"/>
        <v>1015.463624</v>
      </c>
      <c r="AX142" s="27">
        <f t="shared" si="169"/>
        <v>2190.396148</v>
      </c>
      <c r="AY142" s="27">
        <f t="shared" si="169"/>
        <v>1367.704948</v>
      </c>
      <c r="AZ142" s="27">
        <f t="shared" si="169"/>
        <v>2316.469488</v>
      </c>
      <c r="BA142" s="27">
        <f t="shared" si="169"/>
        <v>2094.846736</v>
      </c>
      <c r="BB142" s="27">
        <f t="shared" si="169"/>
        <v>636.9434937</v>
      </c>
      <c r="BC142" s="27">
        <f t="shared" si="169"/>
        <v>880.3044819</v>
      </c>
      <c r="BD142" s="27">
        <f t="shared" si="169"/>
        <v>1690.538553</v>
      </c>
      <c r="BE142" s="27">
        <f t="shared" si="169"/>
        <v>281.1497685</v>
      </c>
      <c r="BF142" s="27">
        <f t="shared" si="169"/>
        <v>-59.07358257</v>
      </c>
      <c r="BG142" s="27">
        <f t="shared" si="169"/>
        <v>1282.733877</v>
      </c>
      <c r="BH142" s="27">
        <f t="shared" si="169"/>
        <v>295.0069319</v>
      </c>
      <c r="BI142" s="27">
        <f t="shared" si="169"/>
        <v>1732.550996</v>
      </c>
      <c r="BJ142" s="27">
        <f t="shared" si="169"/>
        <v>398.5029281</v>
      </c>
      <c r="BK142" s="27">
        <f t="shared" si="169"/>
        <v>1840.282391</v>
      </c>
      <c r="BL142" s="27">
        <f t="shared" si="169"/>
        <v>1479.464305</v>
      </c>
      <c r="BM142" s="27">
        <f t="shared" si="169"/>
        <v>811.649061</v>
      </c>
      <c r="BN142" s="27">
        <f t="shared" si="169"/>
        <v>1147.122118</v>
      </c>
      <c r="BO142" s="27">
        <f t="shared" si="169"/>
        <v>1001.804666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1532.613092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1186.880996</v>
      </c>
      <c r="AJ143" s="27">
        <f t="shared" si="170"/>
        <v>1646.015124</v>
      </c>
      <c r="AK143" s="27">
        <f t="shared" si="170"/>
        <v>2442.097921</v>
      </c>
      <c r="AL143" s="27">
        <f t="shared" si="170"/>
        <v>1947.956156</v>
      </c>
      <c r="AM143" s="27">
        <f t="shared" si="170"/>
        <v>1738.482959</v>
      </c>
      <c r="AN143" s="27">
        <f t="shared" si="170"/>
        <v>1295.989198</v>
      </c>
      <c r="AO143" s="27">
        <f t="shared" si="170"/>
        <v>2249.842673</v>
      </c>
      <c r="AP143" s="27">
        <f t="shared" si="170"/>
        <v>1676.011722</v>
      </c>
      <c r="AQ143" s="27">
        <f t="shared" si="170"/>
        <v>1164.99749</v>
      </c>
      <c r="AR143" s="27">
        <f t="shared" si="170"/>
        <v>2174.621755</v>
      </c>
      <c r="AS143" s="27">
        <f t="shared" si="170"/>
        <v>1917.754482</v>
      </c>
      <c r="AT143" s="27">
        <f t="shared" si="170"/>
        <v>2324.405501</v>
      </c>
      <c r="AU143" s="27">
        <f t="shared" si="170"/>
        <v>2286.32782</v>
      </c>
      <c r="AV143" s="27">
        <f t="shared" si="170"/>
        <v>1804.072131</v>
      </c>
      <c r="AW143" s="27">
        <f t="shared" si="170"/>
        <v>1015.463624</v>
      </c>
      <c r="AX143" s="27">
        <f t="shared" si="170"/>
        <v>2190.396148</v>
      </c>
      <c r="AY143" s="27">
        <f t="shared" si="170"/>
        <v>1367.704948</v>
      </c>
      <c r="AZ143" s="27">
        <f t="shared" si="170"/>
        <v>2316.469488</v>
      </c>
      <c r="BA143" s="27">
        <f t="shared" si="170"/>
        <v>2094.846736</v>
      </c>
      <c r="BB143" s="27">
        <f t="shared" si="170"/>
        <v>636.9434937</v>
      </c>
      <c r="BC143" s="27">
        <f t="shared" si="170"/>
        <v>880.3044819</v>
      </c>
      <c r="BD143" s="27">
        <f t="shared" si="170"/>
        <v>1690.538553</v>
      </c>
      <c r="BE143" s="27">
        <f t="shared" si="170"/>
        <v>281.1497685</v>
      </c>
      <c r="BF143" s="27">
        <f t="shared" si="170"/>
        <v>-59.07358257</v>
      </c>
      <c r="BG143" s="27">
        <f t="shared" si="170"/>
        <v>1282.733877</v>
      </c>
      <c r="BH143" s="27">
        <f t="shared" si="170"/>
        <v>295.0069319</v>
      </c>
      <c r="BI143" s="27">
        <f t="shared" si="170"/>
        <v>1732.550996</v>
      </c>
      <c r="BJ143" s="27">
        <f t="shared" si="170"/>
        <v>398.5029281</v>
      </c>
      <c r="BK143" s="27">
        <f t="shared" si="170"/>
        <v>1840.282391</v>
      </c>
      <c r="BL143" s="27">
        <f t="shared" si="170"/>
        <v>1479.464305</v>
      </c>
      <c r="BM143" s="27">
        <f t="shared" si="170"/>
        <v>811.649061</v>
      </c>
      <c r="BN143" s="27">
        <f t="shared" si="170"/>
        <v>1147.122118</v>
      </c>
      <c r="BO143" s="27">
        <f t="shared" si="170"/>
        <v>1001.804666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1532.613092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1186.880996</v>
      </c>
      <c r="AJ144" s="27">
        <f t="shared" si="171"/>
        <v>1646.015124</v>
      </c>
      <c r="AK144" s="27">
        <f t="shared" si="171"/>
        <v>2442.097921</v>
      </c>
      <c r="AL144" s="27">
        <f t="shared" si="171"/>
        <v>1947.956156</v>
      </c>
      <c r="AM144" s="27">
        <f t="shared" si="171"/>
        <v>1738.482959</v>
      </c>
      <c r="AN144" s="27">
        <f t="shared" si="171"/>
        <v>1295.989198</v>
      </c>
      <c r="AO144" s="27">
        <f t="shared" si="171"/>
        <v>2249.842673</v>
      </c>
      <c r="AP144" s="27">
        <f t="shared" si="171"/>
        <v>1676.011722</v>
      </c>
      <c r="AQ144" s="27">
        <f t="shared" si="171"/>
        <v>1164.99749</v>
      </c>
      <c r="AR144" s="27">
        <f t="shared" si="171"/>
        <v>2174.621755</v>
      </c>
      <c r="AS144" s="27">
        <f t="shared" si="171"/>
        <v>1917.754482</v>
      </c>
      <c r="AT144" s="27">
        <f t="shared" si="171"/>
        <v>2324.405501</v>
      </c>
      <c r="AU144" s="27">
        <f t="shared" si="171"/>
        <v>2286.32782</v>
      </c>
      <c r="AV144" s="27">
        <f t="shared" si="171"/>
        <v>1804.072131</v>
      </c>
      <c r="AW144" s="27">
        <f t="shared" si="171"/>
        <v>1015.463624</v>
      </c>
      <c r="AX144" s="27">
        <f t="shared" si="171"/>
        <v>2190.396148</v>
      </c>
      <c r="AY144" s="27">
        <f t="shared" si="171"/>
        <v>1367.704948</v>
      </c>
      <c r="AZ144" s="27">
        <f t="shared" si="171"/>
        <v>2316.469488</v>
      </c>
      <c r="BA144" s="27">
        <f t="shared" si="171"/>
        <v>2094.846736</v>
      </c>
      <c r="BB144" s="27">
        <f t="shared" si="171"/>
        <v>636.9434937</v>
      </c>
      <c r="BC144" s="27">
        <f t="shared" si="171"/>
        <v>880.3044819</v>
      </c>
      <c r="BD144" s="27">
        <f t="shared" si="171"/>
        <v>1690.538553</v>
      </c>
      <c r="BE144" s="27">
        <f t="shared" si="171"/>
        <v>281.1497685</v>
      </c>
      <c r="BF144" s="27">
        <f t="shared" si="171"/>
        <v>-59.07358257</v>
      </c>
      <c r="BG144" s="27">
        <f t="shared" si="171"/>
        <v>1282.733877</v>
      </c>
      <c r="BH144" s="27">
        <f t="shared" si="171"/>
        <v>295.0069319</v>
      </c>
      <c r="BI144" s="27">
        <f t="shared" si="171"/>
        <v>1732.550996</v>
      </c>
      <c r="BJ144" s="27">
        <f t="shared" si="171"/>
        <v>398.5029281</v>
      </c>
      <c r="BK144" s="27">
        <f t="shared" si="171"/>
        <v>1840.282391</v>
      </c>
      <c r="BL144" s="27">
        <f t="shared" si="171"/>
        <v>1479.464305</v>
      </c>
      <c r="BM144" s="27">
        <f t="shared" si="171"/>
        <v>811.649061</v>
      </c>
      <c r="BN144" s="27">
        <f t="shared" si="171"/>
        <v>1147.122118</v>
      </c>
      <c r="BO144" s="27">
        <f t="shared" si="171"/>
        <v>1001.804666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1532.613092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1186.880996</v>
      </c>
      <c r="AJ145" s="27">
        <f t="shared" si="172"/>
        <v>1646.015124</v>
      </c>
      <c r="AK145" s="27">
        <f t="shared" si="172"/>
        <v>2442.097921</v>
      </c>
      <c r="AL145" s="27">
        <f t="shared" si="172"/>
        <v>1947.956156</v>
      </c>
      <c r="AM145" s="27">
        <f t="shared" si="172"/>
        <v>1738.482959</v>
      </c>
      <c r="AN145" s="27">
        <f t="shared" si="172"/>
        <v>1295.989198</v>
      </c>
      <c r="AO145" s="27">
        <f t="shared" si="172"/>
        <v>2249.842673</v>
      </c>
      <c r="AP145" s="27">
        <f t="shared" si="172"/>
        <v>1676.011722</v>
      </c>
      <c r="AQ145" s="27">
        <f t="shared" si="172"/>
        <v>1164.99749</v>
      </c>
      <c r="AR145" s="27">
        <f t="shared" si="172"/>
        <v>2174.621755</v>
      </c>
      <c r="AS145" s="27">
        <f t="shared" si="172"/>
        <v>1917.754482</v>
      </c>
      <c r="AT145" s="27">
        <f t="shared" si="172"/>
        <v>2324.405501</v>
      </c>
      <c r="AU145" s="27">
        <f t="shared" si="172"/>
        <v>2286.32782</v>
      </c>
      <c r="AV145" s="27">
        <f t="shared" si="172"/>
        <v>1804.072131</v>
      </c>
      <c r="AW145" s="27">
        <f t="shared" si="172"/>
        <v>1015.463624</v>
      </c>
      <c r="AX145" s="27">
        <f t="shared" si="172"/>
        <v>2190.396148</v>
      </c>
      <c r="AY145" s="27">
        <f t="shared" si="172"/>
        <v>1367.704948</v>
      </c>
      <c r="AZ145" s="27">
        <f t="shared" si="172"/>
        <v>2316.469488</v>
      </c>
      <c r="BA145" s="27">
        <f t="shared" si="172"/>
        <v>2094.846736</v>
      </c>
      <c r="BB145" s="27">
        <f t="shared" si="172"/>
        <v>636.9434937</v>
      </c>
      <c r="BC145" s="27">
        <f t="shared" si="172"/>
        <v>880.3044819</v>
      </c>
      <c r="BD145" s="27">
        <f t="shared" si="172"/>
        <v>1690.538553</v>
      </c>
      <c r="BE145" s="27">
        <f t="shared" si="172"/>
        <v>281.1497685</v>
      </c>
      <c r="BF145" s="27">
        <f t="shared" si="172"/>
        <v>-59.07358257</v>
      </c>
      <c r="BG145" s="27">
        <f t="shared" si="172"/>
        <v>1282.733877</v>
      </c>
      <c r="BH145" s="27">
        <f t="shared" si="172"/>
        <v>295.0069319</v>
      </c>
      <c r="BI145" s="27">
        <f t="shared" si="172"/>
        <v>1732.550996</v>
      </c>
      <c r="BJ145" s="27">
        <f t="shared" si="172"/>
        <v>398.5029281</v>
      </c>
      <c r="BK145" s="27">
        <f t="shared" si="172"/>
        <v>1840.282391</v>
      </c>
      <c r="BL145" s="27">
        <f t="shared" si="172"/>
        <v>1479.464305</v>
      </c>
      <c r="BM145" s="27">
        <f t="shared" si="172"/>
        <v>811.649061</v>
      </c>
      <c r="BN145" s="27">
        <f t="shared" si="172"/>
        <v>1147.122118</v>
      </c>
      <c r="BO145" s="27">
        <f t="shared" si="172"/>
        <v>1001.804666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1532.613092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1186.880996</v>
      </c>
      <c r="AJ146" s="27">
        <f t="shared" si="173"/>
        <v>1646.015124</v>
      </c>
      <c r="AK146" s="27">
        <f t="shared" si="173"/>
        <v>2442.097921</v>
      </c>
      <c r="AL146" s="27">
        <f t="shared" si="173"/>
        <v>1947.956156</v>
      </c>
      <c r="AM146" s="27">
        <f t="shared" si="173"/>
        <v>1738.482959</v>
      </c>
      <c r="AN146" s="27">
        <f t="shared" si="173"/>
        <v>1295.989198</v>
      </c>
      <c r="AO146" s="27">
        <f t="shared" si="173"/>
        <v>2249.842673</v>
      </c>
      <c r="AP146" s="27">
        <f t="shared" si="173"/>
        <v>1676.011722</v>
      </c>
      <c r="AQ146" s="27">
        <f t="shared" si="173"/>
        <v>1164.99749</v>
      </c>
      <c r="AR146" s="27">
        <f t="shared" si="173"/>
        <v>2174.621755</v>
      </c>
      <c r="AS146" s="27">
        <f t="shared" si="173"/>
        <v>1917.754482</v>
      </c>
      <c r="AT146" s="27">
        <f t="shared" si="173"/>
        <v>2324.405501</v>
      </c>
      <c r="AU146" s="27">
        <f t="shared" si="173"/>
        <v>2286.32782</v>
      </c>
      <c r="AV146" s="27">
        <f t="shared" si="173"/>
        <v>1804.072131</v>
      </c>
      <c r="AW146" s="27">
        <f t="shared" si="173"/>
        <v>1015.463624</v>
      </c>
      <c r="AX146" s="27">
        <f t="shared" si="173"/>
        <v>2190.396148</v>
      </c>
      <c r="AY146" s="27">
        <f t="shared" si="173"/>
        <v>1367.704948</v>
      </c>
      <c r="AZ146" s="27">
        <f t="shared" si="173"/>
        <v>2316.469488</v>
      </c>
      <c r="BA146" s="27">
        <f t="shared" si="173"/>
        <v>2094.846736</v>
      </c>
      <c r="BB146" s="27">
        <f t="shared" si="173"/>
        <v>636.9434937</v>
      </c>
      <c r="BC146" s="27">
        <f t="shared" si="173"/>
        <v>880.3044819</v>
      </c>
      <c r="BD146" s="27">
        <f t="shared" si="173"/>
        <v>1690.538553</v>
      </c>
      <c r="BE146" s="27">
        <f t="shared" si="173"/>
        <v>281.1497685</v>
      </c>
      <c r="BF146" s="27">
        <f t="shared" si="173"/>
        <v>-59.07358257</v>
      </c>
      <c r="BG146" s="27">
        <f t="shared" si="173"/>
        <v>1282.733877</v>
      </c>
      <c r="BH146" s="27">
        <f t="shared" si="173"/>
        <v>295.0069319</v>
      </c>
      <c r="BI146" s="27">
        <f t="shared" si="173"/>
        <v>1732.550996</v>
      </c>
      <c r="BJ146" s="27">
        <f t="shared" si="173"/>
        <v>398.5029281</v>
      </c>
      <c r="BK146" s="27">
        <f t="shared" si="173"/>
        <v>1840.282391</v>
      </c>
      <c r="BL146" s="27">
        <f t="shared" si="173"/>
        <v>1479.464305</v>
      </c>
      <c r="BM146" s="27">
        <f t="shared" si="173"/>
        <v>811.649061</v>
      </c>
      <c r="BN146" s="27">
        <f t="shared" si="173"/>
        <v>1147.122118</v>
      </c>
      <c r="BO146" s="27">
        <f t="shared" si="173"/>
        <v>1001.804666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1532.613092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1186.880996</v>
      </c>
      <c r="AJ147" s="27">
        <f t="shared" si="174"/>
        <v>1646.015124</v>
      </c>
      <c r="AK147" s="27">
        <f t="shared" si="174"/>
        <v>2442.097921</v>
      </c>
      <c r="AL147" s="27">
        <f t="shared" si="174"/>
        <v>1947.956156</v>
      </c>
      <c r="AM147" s="27">
        <f t="shared" si="174"/>
        <v>1738.482959</v>
      </c>
      <c r="AN147" s="27">
        <f t="shared" si="174"/>
        <v>1295.989198</v>
      </c>
      <c r="AO147" s="27">
        <f t="shared" si="174"/>
        <v>2249.842673</v>
      </c>
      <c r="AP147" s="27">
        <f t="shared" si="174"/>
        <v>1676.011722</v>
      </c>
      <c r="AQ147" s="27">
        <f t="shared" si="174"/>
        <v>1164.99749</v>
      </c>
      <c r="AR147" s="27">
        <f t="shared" si="174"/>
        <v>2174.621755</v>
      </c>
      <c r="AS147" s="27">
        <f t="shared" si="174"/>
        <v>1917.754482</v>
      </c>
      <c r="AT147" s="27">
        <f t="shared" si="174"/>
        <v>2324.405501</v>
      </c>
      <c r="AU147" s="27">
        <f t="shared" si="174"/>
        <v>2286.32782</v>
      </c>
      <c r="AV147" s="27">
        <f t="shared" si="174"/>
        <v>1804.072131</v>
      </c>
      <c r="AW147" s="27">
        <f t="shared" si="174"/>
        <v>1015.463624</v>
      </c>
      <c r="AX147" s="27">
        <f t="shared" si="174"/>
        <v>2190.396148</v>
      </c>
      <c r="AY147" s="27">
        <f t="shared" si="174"/>
        <v>1367.704948</v>
      </c>
      <c r="AZ147" s="27">
        <f t="shared" si="174"/>
        <v>2316.469488</v>
      </c>
      <c r="BA147" s="27">
        <f t="shared" si="174"/>
        <v>2094.846736</v>
      </c>
      <c r="BB147" s="27">
        <f t="shared" si="174"/>
        <v>636.9434937</v>
      </c>
      <c r="BC147" s="27">
        <f t="shared" si="174"/>
        <v>880.3044819</v>
      </c>
      <c r="BD147" s="27">
        <f t="shared" si="174"/>
        <v>1690.538553</v>
      </c>
      <c r="BE147" s="27">
        <f t="shared" si="174"/>
        <v>281.1497685</v>
      </c>
      <c r="BF147" s="27">
        <f t="shared" si="174"/>
        <v>-59.07358257</v>
      </c>
      <c r="BG147" s="27">
        <f t="shared" si="174"/>
        <v>1282.733877</v>
      </c>
      <c r="BH147" s="27">
        <f t="shared" si="174"/>
        <v>295.0069319</v>
      </c>
      <c r="BI147" s="27">
        <f t="shared" si="174"/>
        <v>1732.550996</v>
      </c>
      <c r="BJ147" s="27">
        <f t="shared" si="174"/>
        <v>398.5029281</v>
      </c>
      <c r="BK147" s="27">
        <f t="shared" si="174"/>
        <v>1840.282391</v>
      </c>
      <c r="BL147" s="27">
        <f t="shared" si="174"/>
        <v>1479.464305</v>
      </c>
      <c r="BM147" s="27">
        <f t="shared" si="174"/>
        <v>811.649061</v>
      </c>
      <c r="BN147" s="27">
        <f t="shared" si="174"/>
        <v>1147.122118</v>
      </c>
      <c r="BO147" s="27">
        <f t="shared" si="174"/>
        <v>1001.804666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1532.613092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1186.880996</v>
      </c>
      <c r="AJ148" s="27">
        <f t="shared" si="175"/>
        <v>1646.015124</v>
      </c>
      <c r="AK148" s="27">
        <f t="shared" si="175"/>
        <v>2442.097921</v>
      </c>
      <c r="AL148" s="27">
        <f t="shared" si="175"/>
        <v>1947.956156</v>
      </c>
      <c r="AM148" s="27">
        <f t="shared" si="175"/>
        <v>1738.482959</v>
      </c>
      <c r="AN148" s="27">
        <f t="shared" si="175"/>
        <v>1295.989198</v>
      </c>
      <c r="AO148" s="27">
        <f t="shared" si="175"/>
        <v>2249.842673</v>
      </c>
      <c r="AP148" s="27">
        <f t="shared" si="175"/>
        <v>1676.011722</v>
      </c>
      <c r="AQ148" s="27">
        <f t="shared" si="175"/>
        <v>1164.99749</v>
      </c>
      <c r="AR148" s="27">
        <f t="shared" si="175"/>
        <v>2174.621755</v>
      </c>
      <c r="AS148" s="27">
        <f t="shared" si="175"/>
        <v>1917.754482</v>
      </c>
      <c r="AT148" s="27">
        <f t="shared" si="175"/>
        <v>2324.405501</v>
      </c>
      <c r="AU148" s="27">
        <f t="shared" si="175"/>
        <v>2286.32782</v>
      </c>
      <c r="AV148" s="27">
        <f t="shared" si="175"/>
        <v>1804.072131</v>
      </c>
      <c r="AW148" s="27">
        <f t="shared" si="175"/>
        <v>1015.463624</v>
      </c>
      <c r="AX148" s="27">
        <f t="shared" si="175"/>
        <v>2190.396148</v>
      </c>
      <c r="AY148" s="27">
        <f t="shared" si="175"/>
        <v>1367.704948</v>
      </c>
      <c r="AZ148" s="27">
        <f t="shared" si="175"/>
        <v>2316.469488</v>
      </c>
      <c r="BA148" s="27">
        <f t="shared" si="175"/>
        <v>2094.846736</v>
      </c>
      <c r="BB148" s="27">
        <f t="shared" si="175"/>
        <v>636.9434937</v>
      </c>
      <c r="BC148" s="27">
        <f t="shared" si="175"/>
        <v>880.3044819</v>
      </c>
      <c r="BD148" s="27">
        <f t="shared" si="175"/>
        <v>1690.538553</v>
      </c>
      <c r="BE148" s="27">
        <f t="shared" si="175"/>
        <v>281.1497685</v>
      </c>
      <c r="BF148" s="27">
        <f t="shared" si="175"/>
        <v>-59.07358257</v>
      </c>
      <c r="BG148" s="27">
        <f t="shared" si="175"/>
        <v>1282.733877</v>
      </c>
      <c r="BH148" s="27">
        <f t="shared" si="175"/>
        <v>295.0069319</v>
      </c>
      <c r="BI148" s="27">
        <f t="shared" si="175"/>
        <v>1732.550996</v>
      </c>
      <c r="BJ148" s="27">
        <f t="shared" si="175"/>
        <v>398.5029281</v>
      </c>
      <c r="BK148" s="27">
        <f t="shared" si="175"/>
        <v>1840.282391</v>
      </c>
      <c r="BL148" s="27">
        <f t="shared" si="175"/>
        <v>1479.464305</v>
      </c>
      <c r="BM148" s="27">
        <f t="shared" si="175"/>
        <v>811.649061</v>
      </c>
      <c r="BN148" s="27">
        <f t="shared" si="175"/>
        <v>1147.122118</v>
      </c>
      <c r="BO148" s="27">
        <f t="shared" si="175"/>
        <v>1001.804666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1532.613092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1186.880996</v>
      </c>
      <c r="AJ149" s="27">
        <f t="shared" si="176"/>
        <v>1646.015124</v>
      </c>
      <c r="AK149" s="27">
        <f t="shared" si="176"/>
        <v>2442.097921</v>
      </c>
      <c r="AL149" s="27">
        <f t="shared" si="176"/>
        <v>1947.956156</v>
      </c>
      <c r="AM149" s="27">
        <f t="shared" si="176"/>
        <v>1738.482959</v>
      </c>
      <c r="AN149" s="27">
        <f t="shared" si="176"/>
        <v>1295.989198</v>
      </c>
      <c r="AO149" s="27">
        <f t="shared" si="176"/>
        <v>2249.842673</v>
      </c>
      <c r="AP149" s="27">
        <f t="shared" si="176"/>
        <v>1676.011722</v>
      </c>
      <c r="AQ149" s="27">
        <f t="shared" si="176"/>
        <v>1164.99749</v>
      </c>
      <c r="AR149" s="27">
        <f t="shared" si="176"/>
        <v>2174.621755</v>
      </c>
      <c r="AS149" s="27">
        <f t="shared" si="176"/>
        <v>1917.754482</v>
      </c>
      <c r="AT149" s="27">
        <f t="shared" si="176"/>
        <v>2324.405501</v>
      </c>
      <c r="AU149" s="27">
        <f t="shared" si="176"/>
        <v>2286.32782</v>
      </c>
      <c r="AV149" s="27">
        <f t="shared" si="176"/>
        <v>1804.072131</v>
      </c>
      <c r="AW149" s="27">
        <f t="shared" si="176"/>
        <v>1015.463624</v>
      </c>
      <c r="AX149" s="27">
        <f t="shared" si="176"/>
        <v>2190.396148</v>
      </c>
      <c r="AY149" s="27">
        <f t="shared" si="176"/>
        <v>1367.704948</v>
      </c>
      <c r="AZ149" s="27">
        <f t="shared" si="176"/>
        <v>2316.469488</v>
      </c>
      <c r="BA149" s="27">
        <f t="shared" si="176"/>
        <v>2094.846736</v>
      </c>
      <c r="BB149" s="27">
        <f t="shared" si="176"/>
        <v>636.9434937</v>
      </c>
      <c r="BC149" s="27">
        <f t="shared" si="176"/>
        <v>880.3044819</v>
      </c>
      <c r="BD149" s="27">
        <f t="shared" si="176"/>
        <v>1690.538553</v>
      </c>
      <c r="BE149" s="27">
        <f t="shared" si="176"/>
        <v>281.1497685</v>
      </c>
      <c r="BF149" s="27">
        <f t="shared" si="176"/>
        <v>-59.07358257</v>
      </c>
      <c r="BG149" s="27">
        <f t="shared" si="176"/>
        <v>1282.733877</v>
      </c>
      <c r="BH149" s="27">
        <f t="shared" si="176"/>
        <v>295.0069319</v>
      </c>
      <c r="BI149" s="27">
        <f t="shared" si="176"/>
        <v>1732.550996</v>
      </c>
      <c r="BJ149" s="27">
        <f t="shared" si="176"/>
        <v>398.5029281</v>
      </c>
      <c r="BK149" s="27">
        <f t="shared" si="176"/>
        <v>1840.282391</v>
      </c>
      <c r="BL149" s="27">
        <f t="shared" si="176"/>
        <v>1479.464305</v>
      </c>
      <c r="BM149" s="27">
        <f t="shared" si="176"/>
        <v>811.649061</v>
      </c>
      <c r="BN149" s="27">
        <f t="shared" si="176"/>
        <v>1147.122118</v>
      </c>
      <c r="BO149" s="27">
        <f t="shared" si="176"/>
        <v>1001.804666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1532.613092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1186.880996</v>
      </c>
      <c r="AJ150" s="27">
        <f t="shared" si="177"/>
        <v>1646.015124</v>
      </c>
      <c r="AK150" s="27">
        <f t="shared" si="177"/>
        <v>2442.097921</v>
      </c>
      <c r="AL150" s="27">
        <f t="shared" si="177"/>
        <v>1947.956156</v>
      </c>
      <c r="AM150" s="27">
        <f t="shared" si="177"/>
        <v>1738.482959</v>
      </c>
      <c r="AN150" s="27">
        <f t="shared" si="177"/>
        <v>1295.989198</v>
      </c>
      <c r="AO150" s="27">
        <f t="shared" si="177"/>
        <v>2249.842673</v>
      </c>
      <c r="AP150" s="27">
        <f t="shared" si="177"/>
        <v>1676.011722</v>
      </c>
      <c r="AQ150" s="27">
        <f t="shared" si="177"/>
        <v>1164.99749</v>
      </c>
      <c r="AR150" s="27">
        <f t="shared" si="177"/>
        <v>2174.621755</v>
      </c>
      <c r="AS150" s="27">
        <f t="shared" si="177"/>
        <v>1917.754482</v>
      </c>
      <c r="AT150" s="27">
        <f t="shared" si="177"/>
        <v>2324.405501</v>
      </c>
      <c r="AU150" s="27">
        <f t="shared" si="177"/>
        <v>2286.32782</v>
      </c>
      <c r="AV150" s="27">
        <f t="shared" si="177"/>
        <v>1804.072131</v>
      </c>
      <c r="AW150" s="27">
        <f t="shared" si="177"/>
        <v>1015.463624</v>
      </c>
      <c r="AX150" s="27">
        <f t="shared" si="177"/>
        <v>2190.396148</v>
      </c>
      <c r="AY150" s="27">
        <f t="shared" si="177"/>
        <v>1367.704948</v>
      </c>
      <c r="AZ150" s="27">
        <f t="shared" si="177"/>
        <v>2316.469488</v>
      </c>
      <c r="BA150" s="27">
        <f t="shared" si="177"/>
        <v>2094.846736</v>
      </c>
      <c r="BB150" s="27">
        <f t="shared" si="177"/>
        <v>636.9434937</v>
      </c>
      <c r="BC150" s="27">
        <f t="shared" si="177"/>
        <v>880.3044819</v>
      </c>
      <c r="BD150" s="27">
        <f t="shared" si="177"/>
        <v>1690.538553</v>
      </c>
      <c r="BE150" s="27">
        <f t="shared" si="177"/>
        <v>281.1497685</v>
      </c>
      <c r="BF150" s="27">
        <f t="shared" si="177"/>
        <v>-59.07358257</v>
      </c>
      <c r="BG150" s="27">
        <f t="shared" si="177"/>
        <v>1282.733877</v>
      </c>
      <c r="BH150" s="27">
        <f t="shared" si="177"/>
        <v>295.0069319</v>
      </c>
      <c r="BI150" s="27">
        <f t="shared" si="177"/>
        <v>1732.550996</v>
      </c>
      <c r="BJ150" s="27">
        <f t="shared" si="177"/>
        <v>398.5029281</v>
      </c>
      <c r="BK150" s="27">
        <f t="shared" si="177"/>
        <v>1840.282391</v>
      </c>
      <c r="BL150" s="27">
        <f t="shared" si="177"/>
        <v>1479.464305</v>
      </c>
      <c r="BM150" s="27">
        <f t="shared" si="177"/>
        <v>811.649061</v>
      </c>
      <c r="BN150" s="27">
        <f t="shared" si="177"/>
        <v>1147.122118</v>
      </c>
      <c r="BO150" s="27">
        <f t="shared" si="177"/>
        <v>1001.804666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1532.613092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1186.880996</v>
      </c>
      <c r="AJ151" s="27">
        <f t="shared" si="178"/>
        <v>1646.015124</v>
      </c>
      <c r="AK151" s="27">
        <f t="shared" si="178"/>
        <v>2442.097921</v>
      </c>
      <c r="AL151" s="27">
        <f t="shared" si="178"/>
        <v>1947.956156</v>
      </c>
      <c r="AM151" s="27">
        <f t="shared" si="178"/>
        <v>1738.482959</v>
      </c>
      <c r="AN151" s="27">
        <f t="shared" si="178"/>
        <v>1295.989198</v>
      </c>
      <c r="AO151" s="27">
        <f t="shared" si="178"/>
        <v>2249.842673</v>
      </c>
      <c r="AP151" s="27">
        <f t="shared" si="178"/>
        <v>1676.011722</v>
      </c>
      <c r="AQ151" s="27">
        <f t="shared" si="178"/>
        <v>1164.99749</v>
      </c>
      <c r="AR151" s="27">
        <f t="shared" si="178"/>
        <v>2174.621755</v>
      </c>
      <c r="AS151" s="27">
        <f t="shared" si="178"/>
        <v>1917.754482</v>
      </c>
      <c r="AT151" s="27">
        <f t="shared" si="178"/>
        <v>2324.405501</v>
      </c>
      <c r="AU151" s="27">
        <f t="shared" si="178"/>
        <v>2286.32782</v>
      </c>
      <c r="AV151" s="27">
        <f t="shared" si="178"/>
        <v>1804.072131</v>
      </c>
      <c r="AW151" s="27">
        <f t="shared" si="178"/>
        <v>1015.463624</v>
      </c>
      <c r="AX151" s="27">
        <f t="shared" si="178"/>
        <v>2190.396148</v>
      </c>
      <c r="AY151" s="27">
        <f t="shared" si="178"/>
        <v>1367.704948</v>
      </c>
      <c r="AZ151" s="27">
        <f t="shared" si="178"/>
        <v>2316.469488</v>
      </c>
      <c r="BA151" s="27">
        <f t="shared" si="178"/>
        <v>2094.846736</v>
      </c>
      <c r="BB151" s="27">
        <f t="shared" si="178"/>
        <v>636.9434937</v>
      </c>
      <c r="BC151" s="27">
        <f t="shared" si="178"/>
        <v>880.3044819</v>
      </c>
      <c r="BD151" s="27">
        <f t="shared" si="178"/>
        <v>1690.538553</v>
      </c>
      <c r="BE151" s="27">
        <f t="shared" si="178"/>
        <v>281.1497685</v>
      </c>
      <c r="BF151" s="27">
        <f t="shared" si="178"/>
        <v>-59.07358257</v>
      </c>
      <c r="BG151" s="27">
        <f t="shared" si="178"/>
        <v>1282.733877</v>
      </c>
      <c r="BH151" s="27">
        <f t="shared" si="178"/>
        <v>295.0069319</v>
      </c>
      <c r="BI151" s="27">
        <f t="shared" si="178"/>
        <v>1732.550996</v>
      </c>
      <c r="BJ151" s="27">
        <f t="shared" si="178"/>
        <v>398.5029281</v>
      </c>
      <c r="BK151" s="27">
        <f t="shared" si="178"/>
        <v>1840.282391</v>
      </c>
      <c r="BL151" s="27">
        <f t="shared" si="178"/>
        <v>1479.464305</v>
      </c>
      <c r="BM151" s="27">
        <f t="shared" si="178"/>
        <v>811.649061</v>
      </c>
      <c r="BN151" s="27">
        <f t="shared" si="178"/>
        <v>1147.122118</v>
      </c>
      <c r="BO151" s="27">
        <f t="shared" si="178"/>
        <v>1001.804666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1532.613092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1186.880996</v>
      </c>
      <c r="AJ152" s="27">
        <f t="shared" si="179"/>
        <v>1646.015124</v>
      </c>
      <c r="AK152" s="27">
        <f t="shared" si="179"/>
        <v>2442.097921</v>
      </c>
      <c r="AL152" s="27">
        <f t="shared" si="179"/>
        <v>1947.956156</v>
      </c>
      <c r="AM152" s="27">
        <f t="shared" si="179"/>
        <v>1738.482959</v>
      </c>
      <c r="AN152" s="27">
        <f t="shared" si="179"/>
        <v>1295.989198</v>
      </c>
      <c r="AO152" s="27">
        <f t="shared" si="179"/>
        <v>2249.842673</v>
      </c>
      <c r="AP152" s="27">
        <f t="shared" si="179"/>
        <v>1676.011722</v>
      </c>
      <c r="AQ152" s="27">
        <f t="shared" si="179"/>
        <v>1164.99749</v>
      </c>
      <c r="AR152" s="27">
        <f t="shared" si="179"/>
        <v>2174.621755</v>
      </c>
      <c r="AS152" s="27">
        <f t="shared" si="179"/>
        <v>1917.754482</v>
      </c>
      <c r="AT152" s="27">
        <f t="shared" si="179"/>
        <v>2324.405501</v>
      </c>
      <c r="AU152" s="27">
        <f t="shared" si="179"/>
        <v>2286.32782</v>
      </c>
      <c r="AV152" s="27">
        <f t="shared" si="179"/>
        <v>1804.072131</v>
      </c>
      <c r="AW152" s="27">
        <f t="shared" si="179"/>
        <v>1015.463624</v>
      </c>
      <c r="AX152" s="27">
        <f t="shared" si="179"/>
        <v>2190.396148</v>
      </c>
      <c r="AY152" s="27">
        <f t="shared" si="179"/>
        <v>1367.704948</v>
      </c>
      <c r="AZ152" s="27">
        <f t="shared" si="179"/>
        <v>2316.469488</v>
      </c>
      <c r="BA152" s="27">
        <f t="shared" si="179"/>
        <v>2094.846736</v>
      </c>
      <c r="BB152" s="27">
        <f t="shared" si="179"/>
        <v>636.9434937</v>
      </c>
      <c r="BC152" s="27">
        <f t="shared" si="179"/>
        <v>880.3044819</v>
      </c>
      <c r="BD152" s="27">
        <f t="shared" si="179"/>
        <v>1690.538553</v>
      </c>
      <c r="BE152" s="27">
        <f t="shared" si="179"/>
        <v>281.1497685</v>
      </c>
      <c r="BF152" s="27">
        <f t="shared" si="179"/>
        <v>-59.07358257</v>
      </c>
      <c r="BG152" s="27">
        <f t="shared" si="179"/>
        <v>1282.733877</v>
      </c>
      <c r="BH152" s="27">
        <f t="shared" si="179"/>
        <v>295.0069319</v>
      </c>
      <c r="BI152" s="27">
        <f t="shared" si="179"/>
        <v>1732.550996</v>
      </c>
      <c r="BJ152" s="27">
        <f t="shared" si="179"/>
        <v>398.5029281</v>
      </c>
      <c r="BK152" s="27">
        <f t="shared" si="179"/>
        <v>1840.282391</v>
      </c>
      <c r="BL152" s="27">
        <f t="shared" si="179"/>
        <v>1479.464305</v>
      </c>
      <c r="BM152" s="27">
        <f t="shared" si="179"/>
        <v>811.649061</v>
      </c>
      <c r="BN152" s="27">
        <f t="shared" si="179"/>
        <v>1147.122118</v>
      </c>
      <c r="BO152" s="27">
        <f t="shared" si="179"/>
        <v>1001.804666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1532.613092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1186.880996</v>
      </c>
      <c r="AJ153" s="27">
        <f t="shared" si="180"/>
        <v>1646.015124</v>
      </c>
      <c r="AK153" s="27">
        <f t="shared" si="180"/>
        <v>2442.097921</v>
      </c>
      <c r="AL153" s="27">
        <f t="shared" si="180"/>
        <v>1947.956156</v>
      </c>
      <c r="AM153" s="27">
        <f t="shared" si="180"/>
        <v>1738.482959</v>
      </c>
      <c r="AN153" s="27">
        <f t="shared" si="180"/>
        <v>1295.989198</v>
      </c>
      <c r="AO153" s="27">
        <f t="shared" si="180"/>
        <v>2249.842673</v>
      </c>
      <c r="AP153" s="27">
        <f t="shared" si="180"/>
        <v>1676.011722</v>
      </c>
      <c r="AQ153" s="27">
        <f t="shared" si="180"/>
        <v>1164.99749</v>
      </c>
      <c r="AR153" s="27">
        <f t="shared" si="180"/>
        <v>2174.621755</v>
      </c>
      <c r="AS153" s="27">
        <f t="shared" si="180"/>
        <v>1917.754482</v>
      </c>
      <c r="AT153" s="27">
        <f t="shared" si="180"/>
        <v>2324.405501</v>
      </c>
      <c r="AU153" s="27">
        <f t="shared" si="180"/>
        <v>2286.32782</v>
      </c>
      <c r="AV153" s="27">
        <f t="shared" si="180"/>
        <v>1804.072131</v>
      </c>
      <c r="AW153" s="27">
        <f t="shared" si="180"/>
        <v>1015.463624</v>
      </c>
      <c r="AX153" s="27">
        <f t="shared" si="180"/>
        <v>2190.396148</v>
      </c>
      <c r="AY153" s="27">
        <f t="shared" si="180"/>
        <v>1367.704948</v>
      </c>
      <c r="AZ153" s="27">
        <f t="shared" si="180"/>
        <v>2316.469488</v>
      </c>
      <c r="BA153" s="27">
        <f t="shared" si="180"/>
        <v>2094.846736</v>
      </c>
      <c r="BB153" s="27">
        <f t="shared" si="180"/>
        <v>636.9434937</v>
      </c>
      <c r="BC153" s="27">
        <f t="shared" si="180"/>
        <v>880.3044819</v>
      </c>
      <c r="BD153" s="27">
        <f t="shared" si="180"/>
        <v>1690.538553</v>
      </c>
      <c r="BE153" s="27">
        <f t="shared" si="180"/>
        <v>281.1497685</v>
      </c>
      <c r="BF153" s="27">
        <f t="shared" si="180"/>
        <v>-59.07358257</v>
      </c>
      <c r="BG153" s="27">
        <f t="shared" si="180"/>
        <v>1282.733877</v>
      </c>
      <c r="BH153" s="27">
        <f t="shared" si="180"/>
        <v>295.0069319</v>
      </c>
      <c r="BI153" s="27">
        <f t="shared" si="180"/>
        <v>1732.550996</v>
      </c>
      <c r="BJ153" s="27">
        <f t="shared" si="180"/>
        <v>398.5029281</v>
      </c>
      <c r="BK153" s="27">
        <f t="shared" si="180"/>
        <v>1840.282391</v>
      </c>
      <c r="BL153" s="27">
        <f t="shared" si="180"/>
        <v>1479.464305</v>
      </c>
      <c r="BM153" s="27">
        <f t="shared" si="180"/>
        <v>811.649061</v>
      </c>
      <c r="BN153" s="27">
        <f t="shared" si="180"/>
        <v>1147.122118</v>
      </c>
      <c r="BO153" s="27">
        <f t="shared" si="180"/>
        <v>1001.804666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1532.613092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1186.880996</v>
      </c>
      <c r="AJ154" s="27">
        <f t="shared" si="181"/>
        <v>1646.015124</v>
      </c>
      <c r="AK154" s="27">
        <f t="shared" si="181"/>
        <v>2442.097921</v>
      </c>
      <c r="AL154" s="27">
        <f t="shared" si="181"/>
        <v>1947.956156</v>
      </c>
      <c r="AM154" s="27">
        <f t="shared" si="181"/>
        <v>1738.482959</v>
      </c>
      <c r="AN154" s="27">
        <f t="shared" si="181"/>
        <v>1295.989198</v>
      </c>
      <c r="AO154" s="27">
        <f t="shared" si="181"/>
        <v>2249.842673</v>
      </c>
      <c r="AP154" s="27">
        <f t="shared" si="181"/>
        <v>1676.011722</v>
      </c>
      <c r="AQ154" s="27">
        <f t="shared" si="181"/>
        <v>1164.99749</v>
      </c>
      <c r="AR154" s="27">
        <f t="shared" si="181"/>
        <v>2174.621755</v>
      </c>
      <c r="AS154" s="27">
        <f t="shared" si="181"/>
        <v>1917.754482</v>
      </c>
      <c r="AT154" s="27">
        <f t="shared" si="181"/>
        <v>2324.405501</v>
      </c>
      <c r="AU154" s="27">
        <f t="shared" si="181"/>
        <v>2286.32782</v>
      </c>
      <c r="AV154" s="27">
        <f t="shared" si="181"/>
        <v>1804.072131</v>
      </c>
      <c r="AW154" s="27">
        <f t="shared" si="181"/>
        <v>1015.463624</v>
      </c>
      <c r="AX154" s="27">
        <f t="shared" si="181"/>
        <v>2190.396148</v>
      </c>
      <c r="AY154" s="27">
        <f t="shared" si="181"/>
        <v>1367.704948</v>
      </c>
      <c r="AZ154" s="27">
        <f t="shared" si="181"/>
        <v>2316.469488</v>
      </c>
      <c r="BA154" s="27">
        <f t="shared" si="181"/>
        <v>2094.846736</v>
      </c>
      <c r="BB154" s="27">
        <f t="shared" si="181"/>
        <v>636.9434937</v>
      </c>
      <c r="BC154" s="27">
        <f t="shared" si="181"/>
        <v>880.3044819</v>
      </c>
      <c r="BD154" s="27">
        <f t="shared" si="181"/>
        <v>1690.538553</v>
      </c>
      <c r="BE154" s="27">
        <f t="shared" si="181"/>
        <v>281.1497685</v>
      </c>
      <c r="BF154" s="27">
        <f t="shared" si="181"/>
        <v>-59.07358257</v>
      </c>
      <c r="BG154" s="27">
        <f t="shared" si="181"/>
        <v>1282.733877</v>
      </c>
      <c r="BH154" s="27">
        <f t="shared" si="181"/>
        <v>295.0069319</v>
      </c>
      <c r="BI154" s="27">
        <f t="shared" si="181"/>
        <v>1732.550996</v>
      </c>
      <c r="BJ154" s="27">
        <f t="shared" si="181"/>
        <v>398.5029281</v>
      </c>
      <c r="BK154" s="27">
        <f t="shared" si="181"/>
        <v>1840.282391</v>
      </c>
      <c r="BL154" s="27">
        <f t="shared" si="181"/>
        <v>1479.464305</v>
      </c>
      <c r="BM154" s="27">
        <f t="shared" si="181"/>
        <v>811.649061</v>
      </c>
      <c r="BN154" s="27">
        <f t="shared" si="181"/>
        <v>1147.122118</v>
      </c>
      <c r="BO154" s="27">
        <f t="shared" si="181"/>
        <v>1001.804666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1532.613092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1186.880996</v>
      </c>
      <c r="AJ155" s="27">
        <f t="shared" si="182"/>
        <v>1646.015124</v>
      </c>
      <c r="AK155" s="27">
        <f t="shared" si="182"/>
        <v>2442.097921</v>
      </c>
      <c r="AL155" s="27">
        <f t="shared" si="182"/>
        <v>1947.956156</v>
      </c>
      <c r="AM155" s="27">
        <f t="shared" si="182"/>
        <v>1738.482959</v>
      </c>
      <c r="AN155" s="27">
        <f t="shared" si="182"/>
        <v>1295.989198</v>
      </c>
      <c r="AO155" s="27">
        <f t="shared" si="182"/>
        <v>2249.842673</v>
      </c>
      <c r="AP155" s="27">
        <f t="shared" si="182"/>
        <v>1676.011722</v>
      </c>
      <c r="AQ155" s="27">
        <f t="shared" si="182"/>
        <v>1164.99749</v>
      </c>
      <c r="AR155" s="27">
        <f t="shared" si="182"/>
        <v>2174.621755</v>
      </c>
      <c r="AS155" s="27">
        <f t="shared" si="182"/>
        <v>1917.754482</v>
      </c>
      <c r="AT155" s="27">
        <f t="shared" si="182"/>
        <v>2324.405501</v>
      </c>
      <c r="AU155" s="27">
        <f t="shared" si="182"/>
        <v>2286.32782</v>
      </c>
      <c r="AV155" s="27">
        <f t="shared" si="182"/>
        <v>1804.072131</v>
      </c>
      <c r="AW155" s="27">
        <f t="shared" si="182"/>
        <v>1015.463624</v>
      </c>
      <c r="AX155" s="27">
        <f t="shared" si="182"/>
        <v>2190.396148</v>
      </c>
      <c r="AY155" s="27">
        <f t="shared" si="182"/>
        <v>1367.704948</v>
      </c>
      <c r="AZ155" s="27">
        <f t="shared" si="182"/>
        <v>2316.469488</v>
      </c>
      <c r="BA155" s="27">
        <f t="shared" si="182"/>
        <v>2094.846736</v>
      </c>
      <c r="BB155" s="27">
        <f t="shared" si="182"/>
        <v>636.9434937</v>
      </c>
      <c r="BC155" s="27">
        <f t="shared" si="182"/>
        <v>880.3044819</v>
      </c>
      <c r="BD155" s="27">
        <f t="shared" si="182"/>
        <v>1690.538553</v>
      </c>
      <c r="BE155" s="27">
        <f t="shared" si="182"/>
        <v>281.1497685</v>
      </c>
      <c r="BF155" s="27">
        <f t="shared" si="182"/>
        <v>-59.07358257</v>
      </c>
      <c r="BG155" s="27">
        <f t="shared" si="182"/>
        <v>1282.733877</v>
      </c>
      <c r="BH155" s="27">
        <f t="shared" si="182"/>
        <v>295.0069319</v>
      </c>
      <c r="BI155" s="27">
        <f t="shared" si="182"/>
        <v>1732.550996</v>
      </c>
      <c r="BJ155" s="27">
        <f t="shared" si="182"/>
        <v>398.5029281</v>
      </c>
      <c r="BK155" s="27">
        <f t="shared" si="182"/>
        <v>1840.282391</v>
      </c>
      <c r="BL155" s="27">
        <f t="shared" si="182"/>
        <v>1479.464305</v>
      </c>
      <c r="BM155" s="27">
        <f t="shared" si="182"/>
        <v>811.649061</v>
      </c>
      <c r="BN155" s="27">
        <f t="shared" si="182"/>
        <v>1147.122118</v>
      </c>
      <c r="BO155" s="27">
        <f t="shared" si="182"/>
        <v>1001.804666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1532.613092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1186.880996</v>
      </c>
      <c r="AJ156" s="27">
        <f t="shared" si="183"/>
        <v>1646.015124</v>
      </c>
      <c r="AK156" s="27">
        <f t="shared" si="183"/>
        <v>2442.097921</v>
      </c>
      <c r="AL156" s="27">
        <f t="shared" si="183"/>
        <v>1947.956156</v>
      </c>
      <c r="AM156" s="27">
        <f t="shared" si="183"/>
        <v>1738.482959</v>
      </c>
      <c r="AN156" s="27">
        <f t="shared" si="183"/>
        <v>1295.989198</v>
      </c>
      <c r="AO156" s="27">
        <f t="shared" si="183"/>
        <v>2249.842673</v>
      </c>
      <c r="AP156" s="27">
        <f t="shared" si="183"/>
        <v>1676.011722</v>
      </c>
      <c r="AQ156" s="27">
        <f t="shared" si="183"/>
        <v>1164.99749</v>
      </c>
      <c r="AR156" s="27">
        <f t="shared" si="183"/>
        <v>2174.621755</v>
      </c>
      <c r="AS156" s="27">
        <f t="shared" si="183"/>
        <v>1917.754482</v>
      </c>
      <c r="AT156" s="27">
        <f t="shared" si="183"/>
        <v>2324.405501</v>
      </c>
      <c r="AU156" s="27">
        <f t="shared" si="183"/>
        <v>2286.32782</v>
      </c>
      <c r="AV156" s="27">
        <f t="shared" si="183"/>
        <v>1804.072131</v>
      </c>
      <c r="AW156" s="27">
        <f t="shared" si="183"/>
        <v>1015.463624</v>
      </c>
      <c r="AX156" s="27">
        <f t="shared" si="183"/>
        <v>2190.396148</v>
      </c>
      <c r="AY156" s="27">
        <f t="shared" si="183"/>
        <v>1367.704948</v>
      </c>
      <c r="AZ156" s="27">
        <f t="shared" si="183"/>
        <v>2316.469488</v>
      </c>
      <c r="BA156" s="27">
        <f t="shared" si="183"/>
        <v>2094.846736</v>
      </c>
      <c r="BB156" s="27">
        <f t="shared" si="183"/>
        <v>636.9434937</v>
      </c>
      <c r="BC156" s="27">
        <f t="shared" si="183"/>
        <v>880.3044819</v>
      </c>
      <c r="BD156" s="27">
        <f t="shared" si="183"/>
        <v>1690.538553</v>
      </c>
      <c r="BE156" s="27">
        <f t="shared" si="183"/>
        <v>281.1497685</v>
      </c>
      <c r="BF156" s="27">
        <f t="shared" si="183"/>
        <v>-59.07358257</v>
      </c>
      <c r="BG156" s="27">
        <f t="shared" si="183"/>
        <v>1282.733877</v>
      </c>
      <c r="BH156" s="27">
        <f t="shared" si="183"/>
        <v>295.0069319</v>
      </c>
      <c r="BI156" s="27">
        <f t="shared" si="183"/>
        <v>1732.550996</v>
      </c>
      <c r="BJ156" s="27">
        <f t="shared" si="183"/>
        <v>398.5029281</v>
      </c>
      <c r="BK156" s="27">
        <f t="shared" si="183"/>
        <v>1840.282391</v>
      </c>
      <c r="BL156" s="27">
        <f t="shared" si="183"/>
        <v>1479.464305</v>
      </c>
      <c r="BM156" s="27">
        <f t="shared" si="183"/>
        <v>811.649061</v>
      </c>
      <c r="BN156" s="27">
        <f t="shared" si="183"/>
        <v>1147.122118</v>
      </c>
      <c r="BO156" s="27">
        <f t="shared" si="183"/>
        <v>1001.804666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1532.613092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1186.880996</v>
      </c>
      <c r="AJ157" s="27">
        <f t="shared" si="184"/>
        <v>1646.015124</v>
      </c>
      <c r="AK157" s="27">
        <f t="shared" si="184"/>
        <v>2442.097921</v>
      </c>
      <c r="AL157" s="27">
        <f t="shared" si="184"/>
        <v>1947.956156</v>
      </c>
      <c r="AM157" s="27">
        <f t="shared" si="184"/>
        <v>1738.482959</v>
      </c>
      <c r="AN157" s="27">
        <f t="shared" si="184"/>
        <v>1295.989198</v>
      </c>
      <c r="AO157" s="27">
        <f t="shared" si="184"/>
        <v>2249.842673</v>
      </c>
      <c r="AP157" s="27">
        <f t="shared" si="184"/>
        <v>1676.011722</v>
      </c>
      <c r="AQ157" s="27">
        <f t="shared" si="184"/>
        <v>1164.99749</v>
      </c>
      <c r="AR157" s="27">
        <f t="shared" si="184"/>
        <v>2174.621755</v>
      </c>
      <c r="AS157" s="27">
        <f t="shared" si="184"/>
        <v>1917.754482</v>
      </c>
      <c r="AT157" s="27">
        <f t="shared" si="184"/>
        <v>2324.405501</v>
      </c>
      <c r="AU157" s="27">
        <f t="shared" si="184"/>
        <v>2286.32782</v>
      </c>
      <c r="AV157" s="27">
        <f t="shared" si="184"/>
        <v>1804.072131</v>
      </c>
      <c r="AW157" s="27">
        <f t="shared" si="184"/>
        <v>1015.463624</v>
      </c>
      <c r="AX157" s="27">
        <f t="shared" si="184"/>
        <v>2190.396148</v>
      </c>
      <c r="AY157" s="27">
        <f t="shared" si="184"/>
        <v>1367.704948</v>
      </c>
      <c r="AZ157" s="27">
        <f t="shared" si="184"/>
        <v>2316.469488</v>
      </c>
      <c r="BA157" s="27">
        <f t="shared" si="184"/>
        <v>2094.846736</v>
      </c>
      <c r="BB157" s="27">
        <f t="shared" si="184"/>
        <v>636.9434937</v>
      </c>
      <c r="BC157" s="27">
        <f t="shared" si="184"/>
        <v>880.3044819</v>
      </c>
      <c r="BD157" s="27">
        <f t="shared" si="184"/>
        <v>1690.538553</v>
      </c>
      <c r="BE157" s="27">
        <f t="shared" si="184"/>
        <v>281.1497685</v>
      </c>
      <c r="BF157" s="27">
        <f t="shared" si="184"/>
        <v>-59.07358257</v>
      </c>
      <c r="BG157" s="27">
        <f t="shared" si="184"/>
        <v>1282.733877</v>
      </c>
      <c r="BH157" s="27">
        <f t="shared" si="184"/>
        <v>295.0069319</v>
      </c>
      <c r="BI157" s="27">
        <f t="shared" si="184"/>
        <v>1732.550996</v>
      </c>
      <c r="BJ157" s="27">
        <f t="shared" si="184"/>
        <v>398.5029281</v>
      </c>
      <c r="BK157" s="27">
        <f t="shared" si="184"/>
        <v>1840.282391</v>
      </c>
      <c r="BL157" s="27">
        <f t="shared" si="184"/>
        <v>1479.464305</v>
      </c>
      <c r="BM157" s="27">
        <f t="shared" si="184"/>
        <v>811.649061</v>
      </c>
      <c r="BN157" s="27">
        <f t="shared" si="184"/>
        <v>1147.122118</v>
      </c>
      <c r="BO157" s="27">
        <f t="shared" si="184"/>
        <v>1001.804666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1532.613092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1186.880996</v>
      </c>
      <c r="AJ158" s="27">
        <f t="shared" si="185"/>
        <v>1646.015124</v>
      </c>
      <c r="AK158" s="27">
        <f t="shared" si="185"/>
        <v>2442.097921</v>
      </c>
      <c r="AL158" s="27">
        <f t="shared" si="185"/>
        <v>1947.956156</v>
      </c>
      <c r="AM158" s="27">
        <f t="shared" si="185"/>
        <v>1738.482959</v>
      </c>
      <c r="AN158" s="27">
        <f t="shared" si="185"/>
        <v>1295.989198</v>
      </c>
      <c r="AO158" s="27">
        <f t="shared" si="185"/>
        <v>2249.842673</v>
      </c>
      <c r="AP158" s="27">
        <f t="shared" si="185"/>
        <v>1676.011722</v>
      </c>
      <c r="AQ158" s="27">
        <f t="shared" si="185"/>
        <v>1164.99749</v>
      </c>
      <c r="AR158" s="27">
        <f t="shared" si="185"/>
        <v>2174.621755</v>
      </c>
      <c r="AS158" s="27">
        <f t="shared" si="185"/>
        <v>1917.754482</v>
      </c>
      <c r="AT158" s="27">
        <f t="shared" si="185"/>
        <v>2324.405501</v>
      </c>
      <c r="AU158" s="27">
        <f t="shared" si="185"/>
        <v>2286.32782</v>
      </c>
      <c r="AV158" s="27">
        <f t="shared" si="185"/>
        <v>1804.072131</v>
      </c>
      <c r="AW158" s="27">
        <f t="shared" si="185"/>
        <v>1015.463624</v>
      </c>
      <c r="AX158" s="27">
        <f t="shared" si="185"/>
        <v>2190.396148</v>
      </c>
      <c r="AY158" s="27">
        <f t="shared" si="185"/>
        <v>1367.704948</v>
      </c>
      <c r="AZ158" s="27">
        <f t="shared" si="185"/>
        <v>2316.469488</v>
      </c>
      <c r="BA158" s="27">
        <f t="shared" si="185"/>
        <v>2094.846736</v>
      </c>
      <c r="BB158" s="27">
        <f t="shared" si="185"/>
        <v>636.9434937</v>
      </c>
      <c r="BC158" s="27">
        <f t="shared" si="185"/>
        <v>880.3044819</v>
      </c>
      <c r="BD158" s="27">
        <f t="shared" si="185"/>
        <v>1690.538553</v>
      </c>
      <c r="BE158" s="27">
        <f t="shared" si="185"/>
        <v>281.1497685</v>
      </c>
      <c r="BF158" s="27">
        <f t="shared" si="185"/>
        <v>-59.07358257</v>
      </c>
      <c r="BG158" s="27">
        <f t="shared" si="185"/>
        <v>1282.733877</v>
      </c>
      <c r="BH158" s="27">
        <f t="shared" si="185"/>
        <v>295.0069319</v>
      </c>
      <c r="BI158" s="27">
        <f t="shared" si="185"/>
        <v>1732.550996</v>
      </c>
      <c r="BJ158" s="27">
        <f t="shared" si="185"/>
        <v>398.5029281</v>
      </c>
      <c r="BK158" s="27">
        <f t="shared" si="185"/>
        <v>1840.282391</v>
      </c>
      <c r="BL158" s="27">
        <f t="shared" si="185"/>
        <v>1479.464305</v>
      </c>
      <c r="BM158" s="27">
        <f t="shared" si="185"/>
        <v>811.649061</v>
      </c>
      <c r="BN158" s="27">
        <f t="shared" si="185"/>
        <v>1147.122118</v>
      </c>
      <c r="BO158" s="27">
        <f t="shared" si="185"/>
        <v>1001.804666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1532.613092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1186.880996</v>
      </c>
      <c r="AJ159" s="27">
        <f t="shared" si="186"/>
        <v>1646.015124</v>
      </c>
      <c r="AK159" s="27">
        <f t="shared" si="186"/>
        <v>2442.097921</v>
      </c>
      <c r="AL159" s="27">
        <f t="shared" si="186"/>
        <v>1947.956156</v>
      </c>
      <c r="AM159" s="27">
        <f t="shared" si="186"/>
        <v>1738.482959</v>
      </c>
      <c r="AN159" s="27">
        <f t="shared" si="186"/>
        <v>1295.989198</v>
      </c>
      <c r="AO159" s="27">
        <f t="shared" si="186"/>
        <v>2249.842673</v>
      </c>
      <c r="AP159" s="27">
        <f t="shared" si="186"/>
        <v>1676.011722</v>
      </c>
      <c r="AQ159" s="27">
        <f t="shared" si="186"/>
        <v>1164.99749</v>
      </c>
      <c r="AR159" s="27">
        <f t="shared" si="186"/>
        <v>2174.621755</v>
      </c>
      <c r="AS159" s="27">
        <f t="shared" si="186"/>
        <v>1917.754482</v>
      </c>
      <c r="AT159" s="27">
        <f t="shared" si="186"/>
        <v>2324.405501</v>
      </c>
      <c r="AU159" s="27">
        <f t="shared" si="186"/>
        <v>2286.32782</v>
      </c>
      <c r="AV159" s="27">
        <f t="shared" si="186"/>
        <v>1804.072131</v>
      </c>
      <c r="AW159" s="27">
        <f t="shared" si="186"/>
        <v>1015.463624</v>
      </c>
      <c r="AX159" s="27">
        <f t="shared" si="186"/>
        <v>2190.396148</v>
      </c>
      <c r="AY159" s="27">
        <f t="shared" si="186"/>
        <v>1367.704948</v>
      </c>
      <c r="AZ159" s="27">
        <f t="shared" si="186"/>
        <v>2316.469488</v>
      </c>
      <c r="BA159" s="27">
        <f t="shared" si="186"/>
        <v>2094.846736</v>
      </c>
      <c r="BB159" s="27">
        <f t="shared" si="186"/>
        <v>636.9434937</v>
      </c>
      <c r="BC159" s="27">
        <f t="shared" si="186"/>
        <v>880.3044819</v>
      </c>
      <c r="BD159" s="27">
        <f t="shared" si="186"/>
        <v>1690.538553</v>
      </c>
      <c r="BE159" s="27">
        <f t="shared" si="186"/>
        <v>281.1497685</v>
      </c>
      <c r="BF159" s="27">
        <f t="shared" si="186"/>
        <v>-59.07358257</v>
      </c>
      <c r="BG159" s="27">
        <f t="shared" si="186"/>
        <v>1282.733877</v>
      </c>
      <c r="BH159" s="27">
        <f t="shared" si="186"/>
        <v>295.0069319</v>
      </c>
      <c r="BI159" s="27">
        <f t="shared" si="186"/>
        <v>1732.550996</v>
      </c>
      <c r="BJ159" s="27">
        <f t="shared" si="186"/>
        <v>398.5029281</v>
      </c>
      <c r="BK159" s="27">
        <f t="shared" si="186"/>
        <v>1840.282391</v>
      </c>
      <c r="BL159" s="27">
        <f t="shared" si="186"/>
        <v>1479.464305</v>
      </c>
      <c r="BM159" s="27">
        <f t="shared" si="186"/>
        <v>811.649061</v>
      </c>
      <c r="BN159" s="27">
        <f t="shared" si="186"/>
        <v>1147.122118</v>
      </c>
      <c r="BO159" s="27">
        <f t="shared" si="186"/>
        <v>1001.804666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1532.613092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1186.880996</v>
      </c>
      <c r="AJ160" s="27">
        <f t="shared" si="187"/>
        <v>1646.015124</v>
      </c>
      <c r="AK160" s="27">
        <f t="shared" si="187"/>
        <v>2442.097921</v>
      </c>
      <c r="AL160" s="27">
        <f t="shared" si="187"/>
        <v>1947.956156</v>
      </c>
      <c r="AM160" s="27">
        <f t="shared" si="187"/>
        <v>1738.482959</v>
      </c>
      <c r="AN160" s="27">
        <f t="shared" si="187"/>
        <v>1295.989198</v>
      </c>
      <c r="AO160" s="27">
        <f t="shared" si="187"/>
        <v>2249.842673</v>
      </c>
      <c r="AP160" s="27">
        <f t="shared" si="187"/>
        <v>1676.011722</v>
      </c>
      <c r="AQ160" s="27">
        <f t="shared" si="187"/>
        <v>1164.99749</v>
      </c>
      <c r="AR160" s="27">
        <f t="shared" si="187"/>
        <v>2174.621755</v>
      </c>
      <c r="AS160" s="27">
        <f t="shared" si="187"/>
        <v>1917.754482</v>
      </c>
      <c r="AT160" s="27">
        <f t="shared" si="187"/>
        <v>2324.405501</v>
      </c>
      <c r="AU160" s="27">
        <f t="shared" si="187"/>
        <v>2286.32782</v>
      </c>
      <c r="AV160" s="27">
        <f t="shared" si="187"/>
        <v>1804.072131</v>
      </c>
      <c r="AW160" s="27">
        <f t="shared" si="187"/>
        <v>1015.463624</v>
      </c>
      <c r="AX160" s="27">
        <f t="shared" si="187"/>
        <v>2190.396148</v>
      </c>
      <c r="AY160" s="27">
        <f t="shared" si="187"/>
        <v>1367.704948</v>
      </c>
      <c r="AZ160" s="27">
        <f t="shared" si="187"/>
        <v>2316.469488</v>
      </c>
      <c r="BA160" s="27">
        <f t="shared" si="187"/>
        <v>2094.846736</v>
      </c>
      <c r="BB160" s="27">
        <f t="shared" si="187"/>
        <v>636.9434937</v>
      </c>
      <c r="BC160" s="27">
        <f t="shared" si="187"/>
        <v>880.3044819</v>
      </c>
      <c r="BD160" s="27">
        <f t="shared" si="187"/>
        <v>1690.538553</v>
      </c>
      <c r="BE160" s="27">
        <f t="shared" si="187"/>
        <v>281.1497685</v>
      </c>
      <c r="BF160" s="27">
        <f t="shared" si="187"/>
        <v>-59.07358257</v>
      </c>
      <c r="BG160" s="27">
        <f t="shared" si="187"/>
        <v>1282.733877</v>
      </c>
      <c r="BH160" s="27">
        <f t="shared" si="187"/>
        <v>295.0069319</v>
      </c>
      <c r="BI160" s="27">
        <f t="shared" si="187"/>
        <v>1732.550996</v>
      </c>
      <c r="BJ160" s="27">
        <f t="shared" si="187"/>
        <v>398.5029281</v>
      </c>
      <c r="BK160" s="27">
        <f t="shared" si="187"/>
        <v>1840.282391</v>
      </c>
      <c r="BL160" s="27">
        <f t="shared" si="187"/>
        <v>1479.464305</v>
      </c>
      <c r="BM160" s="27">
        <f t="shared" si="187"/>
        <v>811.649061</v>
      </c>
      <c r="BN160" s="27">
        <f t="shared" si="187"/>
        <v>1147.122118</v>
      </c>
      <c r="BO160" s="27">
        <f t="shared" si="187"/>
        <v>1001.804666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1532.613092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1186.880996</v>
      </c>
      <c r="AJ161" s="27">
        <f t="shared" si="188"/>
        <v>1646.015124</v>
      </c>
      <c r="AK161" s="27">
        <f t="shared" si="188"/>
        <v>2442.097921</v>
      </c>
      <c r="AL161" s="27">
        <f t="shared" si="188"/>
        <v>1947.956156</v>
      </c>
      <c r="AM161" s="27">
        <f t="shared" si="188"/>
        <v>1738.482959</v>
      </c>
      <c r="AN161" s="27">
        <f t="shared" si="188"/>
        <v>1295.989198</v>
      </c>
      <c r="AO161" s="27">
        <f t="shared" si="188"/>
        <v>2249.842673</v>
      </c>
      <c r="AP161" s="27">
        <f t="shared" si="188"/>
        <v>1676.011722</v>
      </c>
      <c r="AQ161" s="27">
        <f t="shared" si="188"/>
        <v>1164.99749</v>
      </c>
      <c r="AR161" s="27">
        <f t="shared" si="188"/>
        <v>2174.621755</v>
      </c>
      <c r="AS161" s="27">
        <f t="shared" si="188"/>
        <v>1917.754482</v>
      </c>
      <c r="AT161" s="27">
        <f t="shared" si="188"/>
        <v>2324.405501</v>
      </c>
      <c r="AU161" s="27">
        <f t="shared" si="188"/>
        <v>2286.32782</v>
      </c>
      <c r="AV161" s="27">
        <f t="shared" si="188"/>
        <v>1804.072131</v>
      </c>
      <c r="AW161" s="27">
        <f t="shared" si="188"/>
        <v>1015.463624</v>
      </c>
      <c r="AX161" s="27">
        <f t="shared" si="188"/>
        <v>2190.396148</v>
      </c>
      <c r="AY161" s="27">
        <f t="shared" si="188"/>
        <v>1367.704948</v>
      </c>
      <c r="AZ161" s="27">
        <f t="shared" si="188"/>
        <v>2316.469488</v>
      </c>
      <c r="BA161" s="27">
        <f t="shared" si="188"/>
        <v>2094.846736</v>
      </c>
      <c r="BB161" s="27">
        <f t="shared" si="188"/>
        <v>636.9434937</v>
      </c>
      <c r="BC161" s="27">
        <f t="shared" si="188"/>
        <v>880.3044819</v>
      </c>
      <c r="BD161" s="27">
        <f t="shared" si="188"/>
        <v>1690.538553</v>
      </c>
      <c r="BE161" s="27">
        <f t="shared" si="188"/>
        <v>281.1497685</v>
      </c>
      <c r="BF161" s="27">
        <f t="shared" si="188"/>
        <v>-59.07358257</v>
      </c>
      <c r="BG161" s="27">
        <f t="shared" si="188"/>
        <v>1282.733877</v>
      </c>
      <c r="BH161" s="27">
        <f t="shared" si="188"/>
        <v>295.0069319</v>
      </c>
      <c r="BI161" s="27">
        <f t="shared" si="188"/>
        <v>1732.550996</v>
      </c>
      <c r="BJ161" s="27">
        <f t="shared" si="188"/>
        <v>398.5029281</v>
      </c>
      <c r="BK161" s="27">
        <f t="shared" si="188"/>
        <v>1840.282391</v>
      </c>
      <c r="BL161" s="27">
        <f t="shared" si="188"/>
        <v>1479.464305</v>
      </c>
      <c r="BM161" s="27">
        <f t="shared" si="188"/>
        <v>811.649061</v>
      </c>
      <c r="BN161" s="27">
        <f t="shared" si="188"/>
        <v>1147.122118</v>
      </c>
      <c r="BO161" s="27">
        <f t="shared" si="188"/>
        <v>1001.804666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1532.613092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1186.880996</v>
      </c>
      <c r="AJ162" s="27">
        <f t="shared" si="189"/>
        <v>1646.015124</v>
      </c>
      <c r="AK162" s="27">
        <f t="shared" si="189"/>
        <v>2442.097921</v>
      </c>
      <c r="AL162" s="27">
        <f t="shared" si="189"/>
        <v>1947.956156</v>
      </c>
      <c r="AM162" s="27">
        <f t="shared" si="189"/>
        <v>1738.482959</v>
      </c>
      <c r="AN162" s="27">
        <f t="shared" si="189"/>
        <v>1295.989198</v>
      </c>
      <c r="AO162" s="27">
        <f t="shared" si="189"/>
        <v>2249.842673</v>
      </c>
      <c r="AP162" s="27">
        <f t="shared" si="189"/>
        <v>1676.011722</v>
      </c>
      <c r="AQ162" s="27">
        <f t="shared" si="189"/>
        <v>1164.99749</v>
      </c>
      <c r="AR162" s="27">
        <f t="shared" si="189"/>
        <v>2174.621755</v>
      </c>
      <c r="AS162" s="27">
        <f t="shared" si="189"/>
        <v>1917.754482</v>
      </c>
      <c r="AT162" s="27">
        <f t="shared" si="189"/>
        <v>2324.405501</v>
      </c>
      <c r="AU162" s="27">
        <f t="shared" si="189"/>
        <v>2286.32782</v>
      </c>
      <c r="AV162" s="27">
        <f t="shared" si="189"/>
        <v>1804.072131</v>
      </c>
      <c r="AW162" s="27">
        <f t="shared" si="189"/>
        <v>1015.463624</v>
      </c>
      <c r="AX162" s="27">
        <f t="shared" si="189"/>
        <v>2190.396148</v>
      </c>
      <c r="AY162" s="27">
        <f t="shared" si="189"/>
        <v>1367.704948</v>
      </c>
      <c r="AZ162" s="27">
        <f t="shared" si="189"/>
        <v>2316.469488</v>
      </c>
      <c r="BA162" s="27">
        <f t="shared" si="189"/>
        <v>2094.846736</v>
      </c>
      <c r="BB162" s="27">
        <f t="shared" si="189"/>
        <v>636.9434937</v>
      </c>
      <c r="BC162" s="27">
        <f t="shared" si="189"/>
        <v>880.3044819</v>
      </c>
      <c r="BD162" s="27">
        <f t="shared" si="189"/>
        <v>1690.538553</v>
      </c>
      <c r="BE162" s="27">
        <f t="shared" si="189"/>
        <v>281.1497685</v>
      </c>
      <c r="BF162" s="27">
        <f t="shared" si="189"/>
        <v>-59.07358257</v>
      </c>
      <c r="BG162" s="27">
        <f t="shared" si="189"/>
        <v>1282.733877</v>
      </c>
      <c r="BH162" s="27">
        <f t="shared" si="189"/>
        <v>295.0069319</v>
      </c>
      <c r="BI162" s="27">
        <f t="shared" si="189"/>
        <v>1732.550996</v>
      </c>
      <c r="BJ162" s="27">
        <f t="shared" si="189"/>
        <v>398.5029281</v>
      </c>
      <c r="BK162" s="27">
        <f t="shared" si="189"/>
        <v>1840.282391</v>
      </c>
      <c r="BL162" s="27">
        <f t="shared" si="189"/>
        <v>1479.464305</v>
      </c>
      <c r="BM162" s="27">
        <f t="shared" si="189"/>
        <v>811.649061</v>
      </c>
      <c r="BN162" s="27">
        <f t="shared" si="189"/>
        <v>1147.122118</v>
      </c>
      <c r="BO162" s="27">
        <f t="shared" si="189"/>
        <v>1001.804666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1532.613092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1186.880996</v>
      </c>
      <c r="AJ163" s="27">
        <f t="shared" si="190"/>
        <v>1646.015124</v>
      </c>
      <c r="AK163" s="27">
        <f t="shared" si="190"/>
        <v>2442.097921</v>
      </c>
      <c r="AL163" s="27">
        <f t="shared" si="190"/>
        <v>1947.956156</v>
      </c>
      <c r="AM163" s="27">
        <f t="shared" si="190"/>
        <v>1738.482959</v>
      </c>
      <c r="AN163" s="27">
        <f t="shared" si="190"/>
        <v>1295.989198</v>
      </c>
      <c r="AO163" s="27">
        <f t="shared" si="190"/>
        <v>2249.842673</v>
      </c>
      <c r="AP163" s="27">
        <f t="shared" si="190"/>
        <v>1676.011722</v>
      </c>
      <c r="AQ163" s="27">
        <f t="shared" si="190"/>
        <v>1164.99749</v>
      </c>
      <c r="AR163" s="27">
        <f t="shared" si="190"/>
        <v>2174.621755</v>
      </c>
      <c r="AS163" s="27">
        <f t="shared" si="190"/>
        <v>1917.754482</v>
      </c>
      <c r="AT163" s="27">
        <f t="shared" si="190"/>
        <v>2324.405501</v>
      </c>
      <c r="AU163" s="27">
        <f t="shared" si="190"/>
        <v>2286.32782</v>
      </c>
      <c r="AV163" s="27">
        <f t="shared" si="190"/>
        <v>1804.072131</v>
      </c>
      <c r="AW163" s="27">
        <f t="shared" si="190"/>
        <v>1015.463624</v>
      </c>
      <c r="AX163" s="27">
        <f t="shared" si="190"/>
        <v>2190.396148</v>
      </c>
      <c r="AY163" s="27">
        <f t="shared" si="190"/>
        <v>1367.704948</v>
      </c>
      <c r="AZ163" s="27">
        <f t="shared" si="190"/>
        <v>2316.469488</v>
      </c>
      <c r="BA163" s="27">
        <f t="shared" si="190"/>
        <v>2094.846736</v>
      </c>
      <c r="BB163" s="27">
        <f t="shared" si="190"/>
        <v>636.9434937</v>
      </c>
      <c r="BC163" s="27">
        <f t="shared" si="190"/>
        <v>880.3044819</v>
      </c>
      <c r="BD163" s="27">
        <f t="shared" si="190"/>
        <v>1690.538553</v>
      </c>
      <c r="BE163" s="27">
        <f t="shared" si="190"/>
        <v>281.1497685</v>
      </c>
      <c r="BF163" s="27">
        <f t="shared" si="190"/>
        <v>-59.07358257</v>
      </c>
      <c r="BG163" s="27">
        <f t="shared" si="190"/>
        <v>1282.733877</v>
      </c>
      <c r="BH163" s="27">
        <f t="shared" si="190"/>
        <v>295.0069319</v>
      </c>
      <c r="BI163" s="27">
        <f t="shared" si="190"/>
        <v>1732.550996</v>
      </c>
      <c r="BJ163" s="27">
        <f t="shared" si="190"/>
        <v>398.5029281</v>
      </c>
      <c r="BK163" s="27">
        <f t="shared" si="190"/>
        <v>1840.282391</v>
      </c>
      <c r="BL163" s="27">
        <f t="shared" si="190"/>
        <v>1479.464305</v>
      </c>
      <c r="BM163" s="27">
        <f t="shared" si="190"/>
        <v>811.649061</v>
      </c>
      <c r="BN163" s="27">
        <f t="shared" si="190"/>
        <v>1147.122118</v>
      </c>
      <c r="BO163" s="27">
        <f t="shared" si="190"/>
        <v>1001.804666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1532.613092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1186.880996</v>
      </c>
      <c r="AJ164" s="27">
        <f t="shared" si="191"/>
        <v>1646.015124</v>
      </c>
      <c r="AK164" s="27">
        <f t="shared" si="191"/>
        <v>2442.097921</v>
      </c>
      <c r="AL164" s="27">
        <f t="shared" si="191"/>
        <v>1947.956156</v>
      </c>
      <c r="AM164" s="27">
        <f t="shared" si="191"/>
        <v>1738.482959</v>
      </c>
      <c r="AN164" s="27">
        <f t="shared" si="191"/>
        <v>1295.989198</v>
      </c>
      <c r="AO164" s="27">
        <f t="shared" si="191"/>
        <v>2249.842673</v>
      </c>
      <c r="AP164" s="27">
        <f t="shared" si="191"/>
        <v>1676.011722</v>
      </c>
      <c r="AQ164" s="27">
        <f t="shared" si="191"/>
        <v>1164.99749</v>
      </c>
      <c r="AR164" s="27">
        <f t="shared" si="191"/>
        <v>2174.621755</v>
      </c>
      <c r="AS164" s="27">
        <f t="shared" si="191"/>
        <v>1917.754482</v>
      </c>
      <c r="AT164" s="27">
        <f t="shared" si="191"/>
        <v>2324.405501</v>
      </c>
      <c r="AU164" s="27">
        <f t="shared" si="191"/>
        <v>2286.32782</v>
      </c>
      <c r="AV164" s="27">
        <f t="shared" si="191"/>
        <v>1804.072131</v>
      </c>
      <c r="AW164" s="27">
        <f t="shared" si="191"/>
        <v>1015.463624</v>
      </c>
      <c r="AX164" s="27">
        <f t="shared" si="191"/>
        <v>2190.396148</v>
      </c>
      <c r="AY164" s="27">
        <f t="shared" si="191"/>
        <v>1367.704948</v>
      </c>
      <c r="AZ164" s="27">
        <f t="shared" si="191"/>
        <v>2316.469488</v>
      </c>
      <c r="BA164" s="27">
        <f t="shared" si="191"/>
        <v>2094.846736</v>
      </c>
      <c r="BB164" s="27">
        <f t="shared" si="191"/>
        <v>636.9434937</v>
      </c>
      <c r="BC164" s="27">
        <f t="shared" si="191"/>
        <v>880.3044819</v>
      </c>
      <c r="BD164" s="27">
        <f t="shared" si="191"/>
        <v>1690.538553</v>
      </c>
      <c r="BE164" s="27">
        <f t="shared" si="191"/>
        <v>281.1497685</v>
      </c>
      <c r="BF164" s="27">
        <f t="shared" si="191"/>
        <v>-59.07358257</v>
      </c>
      <c r="BG164" s="27">
        <f t="shared" si="191"/>
        <v>1282.733877</v>
      </c>
      <c r="BH164" s="27">
        <f t="shared" si="191"/>
        <v>295.0069319</v>
      </c>
      <c r="BI164" s="27">
        <f t="shared" si="191"/>
        <v>1732.550996</v>
      </c>
      <c r="BJ164" s="27">
        <f t="shared" si="191"/>
        <v>398.5029281</v>
      </c>
      <c r="BK164" s="27">
        <f t="shared" si="191"/>
        <v>1840.282391</v>
      </c>
      <c r="BL164" s="27">
        <f t="shared" si="191"/>
        <v>1479.464305</v>
      </c>
      <c r="BM164" s="27">
        <f t="shared" si="191"/>
        <v>811.649061</v>
      </c>
      <c r="BN164" s="27">
        <f t="shared" si="191"/>
        <v>1147.122118</v>
      </c>
      <c r="BO164" s="27">
        <f t="shared" si="191"/>
        <v>1001.804666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1532.613092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1186.880996</v>
      </c>
      <c r="AJ165" s="27">
        <f t="shared" si="192"/>
        <v>1646.015124</v>
      </c>
      <c r="AK165" s="27">
        <f t="shared" si="192"/>
        <v>2442.097921</v>
      </c>
      <c r="AL165" s="27">
        <f t="shared" si="192"/>
        <v>1947.956156</v>
      </c>
      <c r="AM165" s="27">
        <f t="shared" si="192"/>
        <v>1738.482959</v>
      </c>
      <c r="AN165" s="27">
        <f t="shared" si="192"/>
        <v>1295.989198</v>
      </c>
      <c r="AO165" s="27">
        <f t="shared" si="192"/>
        <v>2249.842673</v>
      </c>
      <c r="AP165" s="27">
        <f t="shared" si="192"/>
        <v>1676.011722</v>
      </c>
      <c r="AQ165" s="27">
        <f t="shared" si="192"/>
        <v>1164.99749</v>
      </c>
      <c r="AR165" s="27">
        <f t="shared" si="192"/>
        <v>2174.621755</v>
      </c>
      <c r="AS165" s="27">
        <f t="shared" si="192"/>
        <v>1917.754482</v>
      </c>
      <c r="AT165" s="27">
        <f t="shared" si="192"/>
        <v>2324.405501</v>
      </c>
      <c r="AU165" s="27">
        <f t="shared" si="192"/>
        <v>2286.32782</v>
      </c>
      <c r="AV165" s="27">
        <f t="shared" si="192"/>
        <v>1804.072131</v>
      </c>
      <c r="AW165" s="27">
        <f t="shared" si="192"/>
        <v>1015.463624</v>
      </c>
      <c r="AX165" s="27">
        <f t="shared" si="192"/>
        <v>2190.396148</v>
      </c>
      <c r="AY165" s="27">
        <f t="shared" si="192"/>
        <v>1367.704948</v>
      </c>
      <c r="AZ165" s="27">
        <f t="shared" si="192"/>
        <v>2316.469488</v>
      </c>
      <c r="BA165" s="27">
        <f t="shared" si="192"/>
        <v>2094.846736</v>
      </c>
      <c r="BB165" s="27">
        <f t="shared" si="192"/>
        <v>636.9434937</v>
      </c>
      <c r="BC165" s="27">
        <f t="shared" si="192"/>
        <v>880.3044819</v>
      </c>
      <c r="BD165" s="27">
        <f t="shared" si="192"/>
        <v>1690.538553</v>
      </c>
      <c r="BE165" s="27">
        <f t="shared" si="192"/>
        <v>281.1497685</v>
      </c>
      <c r="BF165" s="27">
        <f t="shared" si="192"/>
        <v>-59.07358257</v>
      </c>
      <c r="BG165" s="27">
        <f t="shared" si="192"/>
        <v>1282.733877</v>
      </c>
      <c r="BH165" s="27">
        <f t="shared" si="192"/>
        <v>295.0069319</v>
      </c>
      <c r="BI165" s="27">
        <f t="shared" si="192"/>
        <v>1732.550996</v>
      </c>
      <c r="BJ165" s="27">
        <f t="shared" si="192"/>
        <v>398.5029281</v>
      </c>
      <c r="BK165" s="27">
        <f t="shared" si="192"/>
        <v>1840.282391</v>
      </c>
      <c r="BL165" s="27">
        <f t="shared" si="192"/>
        <v>1479.464305</v>
      </c>
      <c r="BM165" s="27">
        <f t="shared" si="192"/>
        <v>811.649061</v>
      </c>
      <c r="BN165" s="27">
        <f t="shared" si="192"/>
        <v>1147.122118</v>
      </c>
      <c r="BO165" s="27">
        <f t="shared" si="192"/>
        <v>1001.804666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1532.613092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1186.880996</v>
      </c>
      <c r="AJ166" s="27">
        <f t="shared" si="193"/>
        <v>1646.015124</v>
      </c>
      <c r="AK166" s="27">
        <f t="shared" si="193"/>
        <v>2442.097921</v>
      </c>
      <c r="AL166" s="27">
        <f t="shared" si="193"/>
        <v>1947.956156</v>
      </c>
      <c r="AM166" s="27">
        <f t="shared" si="193"/>
        <v>1738.482959</v>
      </c>
      <c r="AN166" s="27">
        <f t="shared" si="193"/>
        <v>1295.989198</v>
      </c>
      <c r="AO166" s="27">
        <f t="shared" si="193"/>
        <v>2249.842673</v>
      </c>
      <c r="AP166" s="27">
        <f t="shared" si="193"/>
        <v>1676.011722</v>
      </c>
      <c r="AQ166" s="27">
        <f t="shared" si="193"/>
        <v>1164.99749</v>
      </c>
      <c r="AR166" s="27">
        <f t="shared" si="193"/>
        <v>2174.621755</v>
      </c>
      <c r="AS166" s="27">
        <f t="shared" si="193"/>
        <v>1917.754482</v>
      </c>
      <c r="AT166" s="27">
        <f t="shared" si="193"/>
        <v>2324.405501</v>
      </c>
      <c r="AU166" s="27">
        <f t="shared" si="193"/>
        <v>2286.32782</v>
      </c>
      <c r="AV166" s="27">
        <f t="shared" si="193"/>
        <v>1804.072131</v>
      </c>
      <c r="AW166" s="27">
        <f t="shared" si="193"/>
        <v>1015.463624</v>
      </c>
      <c r="AX166" s="27">
        <f t="shared" si="193"/>
        <v>2190.396148</v>
      </c>
      <c r="AY166" s="27">
        <f t="shared" si="193"/>
        <v>1367.704948</v>
      </c>
      <c r="AZ166" s="27">
        <f t="shared" si="193"/>
        <v>2316.469488</v>
      </c>
      <c r="BA166" s="27">
        <f t="shared" si="193"/>
        <v>2094.846736</v>
      </c>
      <c r="BB166" s="27">
        <f t="shared" si="193"/>
        <v>636.9434937</v>
      </c>
      <c r="BC166" s="27">
        <f t="shared" si="193"/>
        <v>880.3044819</v>
      </c>
      <c r="BD166" s="27">
        <f t="shared" si="193"/>
        <v>1690.538553</v>
      </c>
      <c r="BE166" s="27">
        <f t="shared" si="193"/>
        <v>281.1497685</v>
      </c>
      <c r="BF166" s="27">
        <f t="shared" si="193"/>
        <v>-59.07358257</v>
      </c>
      <c r="BG166" s="27">
        <f t="shared" si="193"/>
        <v>1282.733877</v>
      </c>
      <c r="BH166" s="27">
        <f t="shared" si="193"/>
        <v>295.0069319</v>
      </c>
      <c r="BI166" s="27">
        <f t="shared" si="193"/>
        <v>1732.550996</v>
      </c>
      <c r="BJ166" s="27">
        <f t="shared" si="193"/>
        <v>398.5029281</v>
      </c>
      <c r="BK166" s="27">
        <f t="shared" si="193"/>
        <v>1840.282391</v>
      </c>
      <c r="BL166" s="27">
        <f t="shared" si="193"/>
        <v>1479.464305</v>
      </c>
      <c r="BM166" s="27">
        <f t="shared" si="193"/>
        <v>811.649061</v>
      </c>
      <c r="BN166" s="27">
        <f t="shared" si="193"/>
        <v>1147.122118</v>
      </c>
      <c r="BO166" s="27">
        <f t="shared" si="193"/>
        <v>1001.804666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1532.613092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1186.880996</v>
      </c>
      <c r="AJ167" s="27">
        <f t="shared" si="194"/>
        <v>1646.015124</v>
      </c>
      <c r="AK167" s="27">
        <f t="shared" si="194"/>
        <v>2442.097921</v>
      </c>
      <c r="AL167" s="27">
        <f t="shared" si="194"/>
        <v>1947.956156</v>
      </c>
      <c r="AM167" s="27">
        <f t="shared" si="194"/>
        <v>1738.482959</v>
      </c>
      <c r="AN167" s="27">
        <f t="shared" si="194"/>
        <v>1295.989198</v>
      </c>
      <c r="AO167" s="27">
        <f t="shared" si="194"/>
        <v>2249.842673</v>
      </c>
      <c r="AP167" s="27">
        <f t="shared" si="194"/>
        <v>1676.011722</v>
      </c>
      <c r="AQ167" s="27">
        <f t="shared" si="194"/>
        <v>1164.99749</v>
      </c>
      <c r="AR167" s="27">
        <f t="shared" si="194"/>
        <v>2174.621755</v>
      </c>
      <c r="AS167" s="27">
        <f t="shared" si="194"/>
        <v>1917.754482</v>
      </c>
      <c r="AT167" s="27">
        <f t="shared" si="194"/>
        <v>2324.405501</v>
      </c>
      <c r="AU167" s="27">
        <f t="shared" si="194"/>
        <v>2286.32782</v>
      </c>
      <c r="AV167" s="27">
        <f t="shared" si="194"/>
        <v>1804.072131</v>
      </c>
      <c r="AW167" s="27">
        <f t="shared" si="194"/>
        <v>1015.463624</v>
      </c>
      <c r="AX167" s="27">
        <f t="shared" si="194"/>
        <v>2190.396148</v>
      </c>
      <c r="AY167" s="27">
        <f t="shared" si="194"/>
        <v>1367.704948</v>
      </c>
      <c r="AZ167" s="27">
        <f t="shared" si="194"/>
        <v>2316.469488</v>
      </c>
      <c r="BA167" s="27">
        <f t="shared" si="194"/>
        <v>2094.846736</v>
      </c>
      <c r="BB167" s="27">
        <f t="shared" si="194"/>
        <v>636.9434937</v>
      </c>
      <c r="BC167" s="27">
        <f t="shared" si="194"/>
        <v>880.3044819</v>
      </c>
      <c r="BD167" s="27">
        <f t="shared" si="194"/>
        <v>1690.538553</v>
      </c>
      <c r="BE167" s="27">
        <f t="shared" si="194"/>
        <v>281.1497685</v>
      </c>
      <c r="BF167" s="27">
        <f t="shared" si="194"/>
        <v>-59.07358257</v>
      </c>
      <c r="BG167" s="27">
        <f t="shared" si="194"/>
        <v>1282.733877</v>
      </c>
      <c r="BH167" s="27">
        <f t="shared" si="194"/>
        <v>295.0069319</v>
      </c>
      <c r="BI167" s="27">
        <f t="shared" si="194"/>
        <v>1732.550996</v>
      </c>
      <c r="BJ167" s="27">
        <f t="shared" si="194"/>
        <v>398.5029281</v>
      </c>
      <c r="BK167" s="27">
        <f t="shared" si="194"/>
        <v>1840.282391</v>
      </c>
      <c r="BL167" s="27">
        <f t="shared" si="194"/>
        <v>1479.464305</v>
      </c>
      <c r="BM167" s="27">
        <f t="shared" si="194"/>
        <v>811.649061</v>
      </c>
      <c r="BN167" s="27">
        <f t="shared" si="194"/>
        <v>1147.122118</v>
      </c>
      <c r="BO167" s="27">
        <f t="shared" si="194"/>
        <v>1001.804666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1532.613092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1186.880996</v>
      </c>
      <c r="AJ168" s="27">
        <f t="shared" si="195"/>
        <v>1646.015124</v>
      </c>
      <c r="AK168" s="27">
        <f t="shared" si="195"/>
        <v>2442.097921</v>
      </c>
      <c r="AL168" s="27">
        <f t="shared" si="195"/>
        <v>1947.956156</v>
      </c>
      <c r="AM168" s="27">
        <f t="shared" si="195"/>
        <v>1738.482959</v>
      </c>
      <c r="AN168" s="27">
        <f t="shared" si="195"/>
        <v>1295.989198</v>
      </c>
      <c r="AO168" s="27">
        <f t="shared" si="195"/>
        <v>2249.842673</v>
      </c>
      <c r="AP168" s="27">
        <f t="shared" si="195"/>
        <v>1676.011722</v>
      </c>
      <c r="AQ168" s="27">
        <f t="shared" si="195"/>
        <v>1164.99749</v>
      </c>
      <c r="AR168" s="27">
        <f t="shared" si="195"/>
        <v>2174.621755</v>
      </c>
      <c r="AS168" s="27">
        <f t="shared" si="195"/>
        <v>1917.754482</v>
      </c>
      <c r="AT168" s="27">
        <f t="shared" si="195"/>
        <v>2324.405501</v>
      </c>
      <c r="AU168" s="27">
        <f t="shared" si="195"/>
        <v>2286.32782</v>
      </c>
      <c r="AV168" s="27">
        <f t="shared" si="195"/>
        <v>1804.072131</v>
      </c>
      <c r="AW168" s="27">
        <f t="shared" si="195"/>
        <v>1015.463624</v>
      </c>
      <c r="AX168" s="27">
        <f t="shared" si="195"/>
        <v>2190.396148</v>
      </c>
      <c r="AY168" s="27">
        <f t="shared" si="195"/>
        <v>1367.704948</v>
      </c>
      <c r="AZ168" s="27">
        <f t="shared" si="195"/>
        <v>2316.469488</v>
      </c>
      <c r="BA168" s="27">
        <f t="shared" si="195"/>
        <v>2094.846736</v>
      </c>
      <c r="BB168" s="27">
        <f t="shared" si="195"/>
        <v>636.9434937</v>
      </c>
      <c r="BC168" s="27">
        <f t="shared" si="195"/>
        <v>880.3044819</v>
      </c>
      <c r="BD168" s="27">
        <f t="shared" si="195"/>
        <v>1690.538553</v>
      </c>
      <c r="BE168" s="27">
        <f t="shared" si="195"/>
        <v>281.1497685</v>
      </c>
      <c r="BF168" s="27">
        <f t="shared" si="195"/>
        <v>-59.07358257</v>
      </c>
      <c r="BG168" s="27">
        <f t="shared" si="195"/>
        <v>1282.733877</v>
      </c>
      <c r="BH168" s="27">
        <f t="shared" si="195"/>
        <v>295.0069319</v>
      </c>
      <c r="BI168" s="27">
        <f t="shared" si="195"/>
        <v>1732.550996</v>
      </c>
      <c r="BJ168" s="27">
        <f t="shared" si="195"/>
        <v>398.5029281</v>
      </c>
      <c r="BK168" s="27">
        <f t="shared" si="195"/>
        <v>1840.282391</v>
      </c>
      <c r="BL168" s="27">
        <f t="shared" si="195"/>
        <v>1479.464305</v>
      </c>
      <c r="BM168" s="27">
        <f t="shared" si="195"/>
        <v>811.649061</v>
      </c>
      <c r="BN168" s="27">
        <f t="shared" si="195"/>
        <v>1147.122118</v>
      </c>
      <c r="BO168" s="27">
        <f t="shared" si="195"/>
        <v>1001.804666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1532.613092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1186.880996</v>
      </c>
      <c r="AJ169" s="27">
        <f t="shared" si="196"/>
        <v>1646.015124</v>
      </c>
      <c r="AK169" s="27">
        <f t="shared" si="196"/>
        <v>2442.097921</v>
      </c>
      <c r="AL169" s="27">
        <f t="shared" si="196"/>
        <v>1947.956156</v>
      </c>
      <c r="AM169" s="27">
        <f t="shared" si="196"/>
        <v>1738.482959</v>
      </c>
      <c r="AN169" s="27">
        <f t="shared" si="196"/>
        <v>1295.989198</v>
      </c>
      <c r="AO169" s="27">
        <f t="shared" si="196"/>
        <v>2249.842673</v>
      </c>
      <c r="AP169" s="27">
        <f t="shared" si="196"/>
        <v>1676.011722</v>
      </c>
      <c r="AQ169" s="27">
        <f t="shared" si="196"/>
        <v>1164.99749</v>
      </c>
      <c r="AR169" s="27">
        <f t="shared" si="196"/>
        <v>2174.621755</v>
      </c>
      <c r="AS169" s="27">
        <f t="shared" si="196"/>
        <v>1917.754482</v>
      </c>
      <c r="AT169" s="27">
        <f t="shared" si="196"/>
        <v>2324.405501</v>
      </c>
      <c r="AU169" s="27">
        <f t="shared" si="196"/>
        <v>2286.32782</v>
      </c>
      <c r="AV169" s="27">
        <f t="shared" si="196"/>
        <v>1804.072131</v>
      </c>
      <c r="AW169" s="27">
        <f t="shared" si="196"/>
        <v>1015.463624</v>
      </c>
      <c r="AX169" s="27">
        <f t="shared" si="196"/>
        <v>2190.396148</v>
      </c>
      <c r="AY169" s="27">
        <f t="shared" si="196"/>
        <v>1367.704948</v>
      </c>
      <c r="AZ169" s="27">
        <f t="shared" si="196"/>
        <v>2316.469488</v>
      </c>
      <c r="BA169" s="27">
        <f t="shared" si="196"/>
        <v>2094.846736</v>
      </c>
      <c r="BB169" s="27">
        <f t="shared" si="196"/>
        <v>636.9434937</v>
      </c>
      <c r="BC169" s="27">
        <f t="shared" si="196"/>
        <v>880.3044819</v>
      </c>
      <c r="BD169" s="27">
        <f t="shared" si="196"/>
        <v>1690.538553</v>
      </c>
      <c r="BE169" s="27">
        <f t="shared" si="196"/>
        <v>281.1497685</v>
      </c>
      <c r="BF169" s="27">
        <f t="shared" si="196"/>
        <v>-59.07358257</v>
      </c>
      <c r="BG169" s="27">
        <f t="shared" si="196"/>
        <v>1282.733877</v>
      </c>
      <c r="BH169" s="27">
        <f t="shared" si="196"/>
        <v>295.0069319</v>
      </c>
      <c r="BI169" s="27">
        <f t="shared" si="196"/>
        <v>1732.550996</v>
      </c>
      <c r="BJ169" s="27">
        <f t="shared" si="196"/>
        <v>398.5029281</v>
      </c>
      <c r="BK169" s="27">
        <f t="shared" si="196"/>
        <v>1840.282391</v>
      </c>
      <c r="BL169" s="27">
        <f t="shared" si="196"/>
        <v>1479.464305</v>
      </c>
      <c r="BM169" s="27">
        <f t="shared" si="196"/>
        <v>811.649061</v>
      </c>
      <c r="BN169" s="27">
        <f t="shared" si="196"/>
        <v>1147.122118</v>
      </c>
      <c r="BO169" s="27">
        <f t="shared" si="196"/>
        <v>1001.804666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1532.613092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1186.880996</v>
      </c>
      <c r="AJ170" s="27">
        <f t="shared" si="197"/>
        <v>1646.015124</v>
      </c>
      <c r="AK170" s="27">
        <f t="shared" si="197"/>
        <v>2442.097921</v>
      </c>
      <c r="AL170" s="27">
        <f t="shared" si="197"/>
        <v>1947.956156</v>
      </c>
      <c r="AM170" s="27">
        <f t="shared" si="197"/>
        <v>1738.482959</v>
      </c>
      <c r="AN170" s="27">
        <f t="shared" si="197"/>
        <v>1295.989198</v>
      </c>
      <c r="AO170" s="27">
        <f t="shared" si="197"/>
        <v>2249.842673</v>
      </c>
      <c r="AP170" s="27">
        <f t="shared" si="197"/>
        <v>1676.011722</v>
      </c>
      <c r="AQ170" s="27">
        <f t="shared" si="197"/>
        <v>1164.99749</v>
      </c>
      <c r="AR170" s="27">
        <f t="shared" si="197"/>
        <v>2174.621755</v>
      </c>
      <c r="AS170" s="27">
        <f t="shared" si="197"/>
        <v>1917.754482</v>
      </c>
      <c r="AT170" s="27">
        <f t="shared" si="197"/>
        <v>2324.405501</v>
      </c>
      <c r="AU170" s="27">
        <f t="shared" si="197"/>
        <v>2286.32782</v>
      </c>
      <c r="AV170" s="27">
        <f t="shared" si="197"/>
        <v>1804.072131</v>
      </c>
      <c r="AW170" s="27">
        <f t="shared" si="197"/>
        <v>1015.463624</v>
      </c>
      <c r="AX170" s="27">
        <f t="shared" si="197"/>
        <v>2190.396148</v>
      </c>
      <c r="AY170" s="27">
        <f t="shared" si="197"/>
        <v>1367.704948</v>
      </c>
      <c r="AZ170" s="27">
        <f t="shared" si="197"/>
        <v>2316.469488</v>
      </c>
      <c r="BA170" s="27">
        <f t="shared" si="197"/>
        <v>2094.846736</v>
      </c>
      <c r="BB170" s="27">
        <f t="shared" si="197"/>
        <v>636.9434937</v>
      </c>
      <c r="BC170" s="27">
        <f t="shared" si="197"/>
        <v>880.3044819</v>
      </c>
      <c r="BD170" s="27">
        <f t="shared" si="197"/>
        <v>1690.538553</v>
      </c>
      <c r="BE170" s="27">
        <f t="shared" si="197"/>
        <v>281.1497685</v>
      </c>
      <c r="BF170" s="27">
        <f t="shared" si="197"/>
        <v>-59.07358257</v>
      </c>
      <c r="BG170" s="27">
        <f t="shared" si="197"/>
        <v>1282.733877</v>
      </c>
      <c r="BH170" s="27">
        <f t="shared" si="197"/>
        <v>295.0069319</v>
      </c>
      <c r="BI170" s="27">
        <f t="shared" si="197"/>
        <v>1732.550996</v>
      </c>
      <c r="BJ170" s="27">
        <f t="shared" si="197"/>
        <v>398.5029281</v>
      </c>
      <c r="BK170" s="27">
        <f t="shared" si="197"/>
        <v>1840.282391</v>
      </c>
      <c r="BL170" s="27">
        <f t="shared" si="197"/>
        <v>1479.464305</v>
      </c>
      <c r="BM170" s="27">
        <f t="shared" si="197"/>
        <v>811.649061</v>
      </c>
      <c r="BN170" s="27">
        <f t="shared" si="197"/>
        <v>1147.122118</v>
      </c>
      <c r="BO170" s="27">
        <f t="shared" si="197"/>
        <v>1001.804666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1532.613092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1186.880996</v>
      </c>
      <c r="AJ171" s="27">
        <f t="shared" si="198"/>
        <v>1646.015124</v>
      </c>
      <c r="AK171" s="27">
        <f t="shared" si="198"/>
        <v>2442.097921</v>
      </c>
      <c r="AL171" s="27">
        <f t="shared" si="198"/>
        <v>1947.956156</v>
      </c>
      <c r="AM171" s="27">
        <f t="shared" si="198"/>
        <v>1738.482959</v>
      </c>
      <c r="AN171" s="27">
        <f t="shared" si="198"/>
        <v>1295.989198</v>
      </c>
      <c r="AO171" s="27">
        <f t="shared" si="198"/>
        <v>2249.842673</v>
      </c>
      <c r="AP171" s="27">
        <f t="shared" si="198"/>
        <v>1676.011722</v>
      </c>
      <c r="AQ171" s="27">
        <f t="shared" si="198"/>
        <v>1164.99749</v>
      </c>
      <c r="AR171" s="27">
        <f t="shared" si="198"/>
        <v>2174.621755</v>
      </c>
      <c r="AS171" s="27">
        <f t="shared" si="198"/>
        <v>1917.754482</v>
      </c>
      <c r="AT171" s="27">
        <f t="shared" si="198"/>
        <v>2324.405501</v>
      </c>
      <c r="AU171" s="27">
        <f t="shared" si="198"/>
        <v>2286.32782</v>
      </c>
      <c r="AV171" s="27">
        <f t="shared" si="198"/>
        <v>1804.072131</v>
      </c>
      <c r="AW171" s="27">
        <f t="shared" si="198"/>
        <v>1015.463624</v>
      </c>
      <c r="AX171" s="27">
        <f t="shared" si="198"/>
        <v>2190.396148</v>
      </c>
      <c r="AY171" s="27">
        <f t="shared" si="198"/>
        <v>1367.704948</v>
      </c>
      <c r="AZ171" s="27">
        <f t="shared" si="198"/>
        <v>2316.469488</v>
      </c>
      <c r="BA171" s="27">
        <f t="shared" si="198"/>
        <v>2094.846736</v>
      </c>
      <c r="BB171" s="27">
        <f t="shared" si="198"/>
        <v>636.9434937</v>
      </c>
      <c r="BC171" s="27">
        <f t="shared" si="198"/>
        <v>880.3044819</v>
      </c>
      <c r="BD171" s="27">
        <f t="shared" si="198"/>
        <v>1690.538553</v>
      </c>
      <c r="BE171" s="27">
        <f t="shared" si="198"/>
        <v>281.1497685</v>
      </c>
      <c r="BF171" s="27">
        <f t="shared" si="198"/>
        <v>-59.07358257</v>
      </c>
      <c r="BG171" s="27">
        <f t="shared" si="198"/>
        <v>1282.733877</v>
      </c>
      <c r="BH171" s="27">
        <f t="shared" si="198"/>
        <v>295.0069319</v>
      </c>
      <c r="BI171" s="27">
        <f t="shared" si="198"/>
        <v>1732.550996</v>
      </c>
      <c r="BJ171" s="27">
        <f t="shared" si="198"/>
        <v>398.5029281</v>
      </c>
      <c r="BK171" s="27">
        <f t="shared" si="198"/>
        <v>1840.282391</v>
      </c>
      <c r="BL171" s="27">
        <f t="shared" si="198"/>
        <v>1479.464305</v>
      </c>
      <c r="BM171" s="27">
        <f t="shared" si="198"/>
        <v>811.649061</v>
      </c>
      <c r="BN171" s="27">
        <f t="shared" si="198"/>
        <v>1147.122118</v>
      </c>
      <c r="BO171" s="27">
        <f t="shared" si="198"/>
        <v>1001.804666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1532.613092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1186.880996</v>
      </c>
      <c r="AJ172" s="27">
        <f t="shared" si="199"/>
        <v>1646.015124</v>
      </c>
      <c r="AK172" s="27">
        <f t="shared" si="199"/>
        <v>2442.097921</v>
      </c>
      <c r="AL172" s="27">
        <f t="shared" si="199"/>
        <v>1947.956156</v>
      </c>
      <c r="AM172" s="27">
        <f t="shared" si="199"/>
        <v>1738.482959</v>
      </c>
      <c r="AN172" s="27">
        <f t="shared" si="199"/>
        <v>1295.989198</v>
      </c>
      <c r="AO172" s="27">
        <f t="shared" si="199"/>
        <v>2249.842673</v>
      </c>
      <c r="AP172" s="27">
        <f t="shared" si="199"/>
        <v>1676.011722</v>
      </c>
      <c r="AQ172" s="27">
        <f t="shared" si="199"/>
        <v>1164.99749</v>
      </c>
      <c r="AR172" s="27">
        <f t="shared" si="199"/>
        <v>2174.621755</v>
      </c>
      <c r="AS172" s="27">
        <f t="shared" si="199"/>
        <v>1917.754482</v>
      </c>
      <c r="AT172" s="27">
        <f t="shared" si="199"/>
        <v>2324.405501</v>
      </c>
      <c r="AU172" s="27">
        <f t="shared" si="199"/>
        <v>2286.32782</v>
      </c>
      <c r="AV172" s="27">
        <f t="shared" si="199"/>
        <v>1804.072131</v>
      </c>
      <c r="AW172" s="27">
        <f t="shared" si="199"/>
        <v>1015.463624</v>
      </c>
      <c r="AX172" s="27">
        <f t="shared" si="199"/>
        <v>2190.396148</v>
      </c>
      <c r="AY172" s="27">
        <f t="shared" si="199"/>
        <v>1367.704948</v>
      </c>
      <c r="AZ172" s="27">
        <f t="shared" si="199"/>
        <v>2316.469488</v>
      </c>
      <c r="BA172" s="27">
        <f t="shared" si="199"/>
        <v>2094.846736</v>
      </c>
      <c r="BB172" s="27">
        <f t="shared" si="199"/>
        <v>636.9434937</v>
      </c>
      <c r="BC172" s="27">
        <f t="shared" si="199"/>
        <v>880.3044819</v>
      </c>
      <c r="BD172" s="27">
        <f t="shared" si="199"/>
        <v>1690.538553</v>
      </c>
      <c r="BE172" s="27">
        <f t="shared" si="199"/>
        <v>281.1497685</v>
      </c>
      <c r="BF172" s="27">
        <f t="shared" si="199"/>
        <v>-59.07358257</v>
      </c>
      <c r="BG172" s="27">
        <f t="shared" si="199"/>
        <v>1282.733877</v>
      </c>
      <c r="BH172" s="27">
        <f t="shared" si="199"/>
        <v>295.0069319</v>
      </c>
      <c r="BI172" s="27">
        <f t="shared" si="199"/>
        <v>1732.550996</v>
      </c>
      <c r="BJ172" s="27">
        <f t="shared" si="199"/>
        <v>398.5029281</v>
      </c>
      <c r="BK172" s="27">
        <f t="shared" si="199"/>
        <v>1840.282391</v>
      </c>
      <c r="BL172" s="27">
        <f t="shared" si="199"/>
        <v>1479.464305</v>
      </c>
      <c r="BM172" s="27">
        <f t="shared" si="199"/>
        <v>811.649061</v>
      </c>
      <c r="BN172" s="27">
        <f t="shared" si="199"/>
        <v>1147.122118</v>
      </c>
      <c r="BO172" s="27">
        <f t="shared" si="199"/>
        <v>1001.804666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1532.613092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1186.880996</v>
      </c>
      <c r="AJ173" s="27">
        <f t="shared" si="200"/>
        <v>1646.015124</v>
      </c>
      <c r="AK173" s="27">
        <f t="shared" si="200"/>
        <v>2442.097921</v>
      </c>
      <c r="AL173" s="27">
        <f t="shared" si="200"/>
        <v>1947.956156</v>
      </c>
      <c r="AM173" s="27">
        <f t="shared" si="200"/>
        <v>1738.482959</v>
      </c>
      <c r="AN173" s="27">
        <f t="shared" si="200"/>
        <v>1295.989198</v>
      </c>
      <c r="AO173" s="27">
        <f t="shared" si="200"/>
        <v>2249.842673</v>
      </c>
      <c r="AP173" s="27">
        <f t="shared" si="200"/>
        <v>1676.011722</v>
      </c>
      <c r="AQ173" s="27">
        <f t="shared" si="200"/>
        <v>1164.99749</v>
      </c>
      <c r="AR173" s="27">
        <f t="shared" si="200"/>
        <v>2174.621755</v>
      </c>
      <c r="AS173" s="27">
        <f t="shared" si="200"/>
        <v>1917.754482</v>
      </c>
      <c r="AT173" s="27">
        <f t="shared" si="200"/>
        <v>2324.405501</v>
      </c>
      <c r="AU173" s="27">
        <f t="shared" si="200"/>
        <v>2286.32782</v>
      </c>
      <c r="AV173" s="27">
        <f t="shared" si="200"/>
        <v>1804.072131</v>
      </c>
      <c r="AW173" s="27">
        <f t="shared" si="200"/>
        <v>1015.463624</v>
      </c>
      <c r="AX173" s="27">
        <f t="shared" si="200"/>
        <v>2190.396148</v>
      </c>
      <c r="AY173" s="27">
        <f t="shared" si="200"/>
        <v>1367.704948</v>
      </c>
      <c r="AZ173" s="27">
        <f t="shared" si="200"/>
        <v>2316.469488</v>
      </c>
      <c r="BA173" s="27">
        <f t="shared" si="200"/>
        <v>2094.846736</v>
      </c>
      <c r="BB173" s="27">
        <f t="shared" si="200"/>
        <v>636.9434937</v>
      </c>
      <c r="BC173" s="27">
        <f t="shared" si="200"/>
        <v>880.3044819</v>
      </c>
      <c r="BD173" s="27">
        <f t="shared" si="200"/>
        <v>1690.538553</v>
      </c>
      <c r="BE173" s="27">
        <f t="shared" si="200"/>
        <v>281.1497685</v>
      </c>
      <c r="BF173" s="27">
        <f t="shared" si="200"/>
        <v>-59.07358257</v>
      </c>
      <c r="BG173" s="27">
        <f t="shared" si="200"/>
        <v>1282.733877</v>
      </c>
      <c r="BH173" s="27">
        <f t="shared" si="200"/>
        <v>295.0069319</v>
      </c>
      <c r="BI173" s="27">
        <f t="shared" si="200"/>
        <v>1732.550996</v>
      </c>
      <c r="BJ173" s="27">
        <f t="shared" si="200"/>
        <v>398.5029281</v>
      </c>
      <c r="BK173" s="27">
        <f t="shared" si="200"/>
        <v>1840.282391</v>
      </c>
      <c r="BL173" s="27">
        <f t="shared" si="200"/>
        <v>1479.464305</v>
      </c>
      <c r="BM173" s="27">
        <f t="shared" si="200"/>
        <v>811.649061</v>
      </c>
      <c r="BN173" s="27">
        <f t="shared" si="200"/>
        <v>1147.122118</v>
      </c>
      <c r="BO173" s="27">
        <f t="shared" si="200"/>
        <v>1001.804666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1532.613092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1186.880996</v>
      </c>
      <c r="AJ174" s="27">
        <f t="shared" si="201"/>
        <v>1646.015124</v>
      </c>
      <c r="AK174" s="27">
        <f t="shared" si="201"/>
        <v>2442.097921</v>
      </c>
      <c r="AL174" s="27">
        <f t="shared" si="201"/>
        <v>1947.956156</v>
      </c>
      <c r="AM174" s="27">
        <f t="shared" si="201"/>
        <v>1738.482959</v>
      </c>
      <c r="AN174" s="27">
        <f t="shared" si="201"/>
        <v>1295.989198</v>
      </c>
      <c r="AO174" s="27">
        <f t="shared" si="201"/>
        <v>2249.842673</v>
      </c>
      <c r="AP174" s="27">
        <f t="shared" si="201"/>
        <v>1676.011722</v>
      </c>
      <c r="AQ174" s="27">
        <f t="shared" si="201"/>
        <v>1164.99749</v>
      </c>
      <c r="AR174" s="27">
        <f t="shared" si="201"/>
        <v>2174.621755</v>
      </c>
      <c r="AS174" s="27">
        <f t="shared" si="201"/>
        <v>1917.754482</v>
      </c>
      <c r="AT174" s="27">
        <f t="shared" si="201"/>
        <v>2324.405501</v>
      </c>
      <c r="AU174" s="27">
        <f t="shared" si="201"/>
        <v>2286.32782</v>
      </c>
      <c r="AV174" s="27">
        <f t="shared" si="201"/>
        <v>1804.072131</v>
      </c>
      <c r="AW174" s="27">
        <f t="shared" si="201"/>
        <v>1015.463624</v>
      </c>
      <c r="AX174" s="27">
        <f t="shared" si="201"/>
        <v>2190.396148</v>
      </c>
      <c r="AY174" s="27">
        <f t="shared" si="201"/>
        <v>1367.704948</v>
      </c>
      <c r="AZ174" s="27">
        <f t="shared" si="201"/>
        <v>2316.469488</v>
      </c>
      <c r="BA174" s="27">
        <f t="shared" si="201"/>
        <v>2094.846736</v>
      </c>
      <c r="BB174" s="27">
        <f t="shared" si="201"/>
        <v>636.9434937</v>
      </c>
      <c r="BC174" s="27">
        <f t="shared" si="201"/>
        <v>880.3044819</v>
      </c>
      <c r="BD174" s="27">
        <f t="shared" si="201"/>
        <v>1690.538553</v>
      </c>
      <c r="BE174" s="27">
        <f t="shared" si="201"/>
        <v>281.1497685</v>
      </c>
      <c r="BF174" s="27">
        <f t="shared" si="201"/>
        <v>-59.07358257</v>
      </c>
      <c r="BG174" s="27">
        <f t="shared" si="201"/>
        <v>1282.733877</v>
      </c>
      <c r="BH174" s="27">
        <f t="shared" si="201"/>
        <v>295.0069319</v>
      </c>
      <c r="BI174" s="27">
        <f t="shared" si="201"/>
        <v>1732.550996</v>
      </c>
      <c r="BJ174" s="27">
        <f t="shared" si="201"/>
        <v>398.5029281</v>
      </c>
      <c r="BK174" s="27">
        <f t="shared" si="201"/>
        <v>1840.282391</v>
      </c>
      <c r="BL174" s="27">
        <f t="shared" si="201"/>
        <v>1479.464305</v>
      </c>
      <c r="BM174" s="27">
        <f t="shared" si="201"/>
        <v>811.649061</v>
      </c>
      <c r="BN174" s="27">
        <f t="shared" si="201"/>
        <v>1147.122118</v>
      </c>
      <c r="BO174" s="27">
        <f t="shared" si="201"/>
        <v>1001.804666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1532.613092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1186.880996</v>
      </c>
      <c r="AJ175" s="27">
        <f t="shared" si="202"/>
        <v>1646.015124</v>
      </c>
      <c r="AK175" s="27">
        <f t="shared" si="202"/>
        <v>2442.097921</v>
      </c>
      <c r="AL175" s="27">
        <f t="shared" si="202"/>
        <v>1947.956156</v>
      </c>
      <c r="AM175" s="27">
        <f t="shared" si="202"/>
        <v>1738.482959</v>
      </c>
      <c r="AN175" s="27">
        <f t="shared" si="202"/>
        <v>1295.989198</v>
      </c>
      <c r="AO175" s="27">
        <f t="shared" si="202"/>
        <v>2249.842673</v>
      </c>
      <c r="AP175" s="27">
        <f t="shared" si="202"/>
        <v>1676.011722</v>
      </c>
      <c r="AQ175" s="27">
        <f t="shared" si="202"/>
        <v>1164.99749</v>
      </c>
      <c r="AR175" s="27">
        <f t="shared" si="202"/>
        <v>2174.621755</v>
      </c>
      <c r="AS175" s="27">
        <f t="shared" si="202"/>
        <v>1917.754482</v>
      </c>
      <c r="AT175" s="27">
        <f t="shared" si="202"/>
        <v>2324.405501</v>
      </c>
      <c r="AU175" s="27">
        <f t="shared" si="202"/>
        <v>2286.32782</v>
      </c>
      <c r="AV175" s="27">
        <f t="shared" si="202"/>
        <v>1804.072131</v>
      </c>
      <c r="AW175" s="27">
        <f t="shared" si="202"/>
        <v>1015.463624</v>
      </c>
      <c r="AX175" s="27">
        <f t="shared" si="202"/>
        <v>2190.396148</v>
      </c>
      <c r="AY175" s="27">
        <f t="shared" si="202"/>
        <v>1367.704948</v>
      </c>
      <c r="AZ175" s="27">
        <f t="shared" si="202"/>
        <v>2316.469488</v>
      </c>
      <c r="BA175" s="27">
        <f t="shared" si="202"/>
        <v>2094.846736</v>
      </c>
      <c r="BB175" s="27">
        <f t="shared" si="202"/>
        <v>636.9434937</v>
      </c>
      <c r="BC175" s="27">
        <f t="shared" si="202"/>
        <v>880.3044819</v>
      </c>
      <c r="BD175" s="27">
        <f t="shared" si="202"/>
        <v>1690.538553</v>
      </c>
      <c r="BE175" s="27">
        <f t="shared" si="202"/>
        <v>281.1497685</v>
      </c>
      <c r="BF175" s="27">
        <f t="shared" si="202"/>
        <v>-59.07358257</v>
      </c>
      <c r="BG175" s="27">
        <f t="shared" si="202"/>
        <v>1282.733877</v>
      </c>
      <c r="BH175" s="27">
        <f t="shared" si="202"/>
        <v>295.0069319</v>
      </c>
      <c r="BI175" s="27">
        <f t="shared" si="202"/>
        <v>1732.550996</v>
      </c>
      <c r="BJ175" s="27">
        <f t="shared" si="202"/>
        <v>398.5029281</v>
      </c>
      <c r="BK175" s="27">
        <f t="shared" si="202"/>
        <v>1840.282391</v>
      </c>
      <c r="BL175" s="27">
        <f t="shared" si="202"/>
        <v>1479.464305</v>
      </c>
      <c r="BM175" s="27">
        <f t="shared" si="202"/>
        <v>811.649061</v>
      </c>
      <c r="BN175" s="27">
        <f t="shared" si="202"/>
        <v>1147.122118</v>
      </c>
      <c r="BO175" s="27">
        <f t="shared" si="202"/>
        <v>1001.804666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1532.613092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1186.880996</v>
      </c>
      <c r="AJ176" s="27">
        <f t="shared" si="203"/>
        <v>1646.015124</v>
      </c>
      <c r="AK176" s="27">
        <f t="shared" si="203"/>
        <v>2442.097921</v>
      </c>
      <c r="AL176" s="27">
        <f t="shared" si="203"/>
        <v>1947.956156</v>
      </c>
      <c r="AM176" s="27">
        <f t="shared" si="203"/>
        <v>1738.482959</v>
      </c>
      <c r="AN176" s="27">
        <f t="shared" si="203"/>
        <v>1295.989198</v>
      </c>
      <c r="AO176" s="27">
        <f t="shared" si="203"/>
        <v>2249.842673</v>
      </c>
      <c r="AP176" s="27">
        <f t="shared" si="203"/>
        <v>1676.011722</v>
      </c>
      <c r="AQ176" s="27">
        <f t="shared" si="203"/>
        <v>1164.99749</v>
      </c>
      <c r="AR176" s="27">
        <f t="shared" si="203"/>
        <v>2174.621755</v>
      </c>
      <c r="AS176" s="27">
        <f t="shared" si="203"/>
        <v>1917.754482</v>
      </c>
      <c r="AT176" s="27">
        <f t="shared" si="203"/>
        <v>2324.405501</v>
      </c>
      <c r="AU176" s="27">
        <f t="shared" si="203"/>
        <v>2286.32782</v>
      </c>
      <c r="AV176" s="27">
        <f t="shared" si="203"/>
        <v>1804.072131</v>
      </c>
      <c r="AW176" s="27">
        <f t="shared" si="203"/>
        <v>1015.463624</v>
      </c>
      <c r="AX176" s="27">
        <f t="shared" si="203"/>
        <v>2190.396148</v>
      </c>
      <c r="AY176" s="27">
        <f t="shared" si="203"/>
        <v>1367.704948</v>
      </c>
      <c r="AZ176" s="27">
        <f t="shared" si="203"/>
        <v>2316.469488</v>
      </c>
      <c r="BA176" s="27">
        <f t="shared" si="203"/>
        <v>2094.846736</v>
      </c>
      <c r="BB176" s="27">
        <f t="shared" si="203"/>
        <v>636.9434937</v>
      </c>
      <c r="BC176" s="27">
        <f t="shared" si="203"/>
        <v>880.3044819</v>
      </c>
      <c r="BD176" s="27">
        <f t="shared" si="203"/>
        <v>1690.538553</v>
      </c>
      <c r="BE176" s="27">
        <f t="shared" si="203"/>
        <v>281.1497685</v>
      </c>
      <c r="BF176" s="27">
        <f t="shared" si="203"/>
        <v>-59.07358257</v>
      </c>
      <c r="BG176" s="27">
        <f t="shared" si="203"/>
        <v>1282.733877</v>
      </c>
      <c r="BH176" s="27">
        <f t="shared" si="203"/>
        <v>295.0069319</v>
      </c>
      <c r="BI176" s="27">
        <f t="shared" si="203"/>
        <v>1732.550996</v>
      </c>
      <c r="BJ176" s="27">
        <f t="shared" si="203"/>
        <v>398.5029281</v>
      </c>
      <c r="BK176" s="27">
        <f t="shared" si="203"/>
        <v>1840.282391</v>
      </c>
      <c r="BL176" s="27">
        <f t="shared" si="203"/>
        <v>1479.464305</v>
      </c>
      <c r="BM176" s="27">
        <f t="shared" si="203"/>
        <v>811.649061</v>
      </c>
      <c r="BN176" s="27">
        <f t="shared" si="203"/>
        <v>1147.122118</v>
      </c>
      <c r="BO176" s="27">
        <f t="shared" si="203"/>
        <v>1001.804666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1532.613092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1186.880996</v>
      </c>
      <c r="AJ177" s="27">
        <f t="shared" si="204"/>
        <v>1646.015124</v>
      </c>
      <c r="AK177" s="27">
        <f t="shared" si="204"/>
        <v>2442.097921</v>
      </c>
      <c r="AL177" s="27">
        <f t="shared" si="204"/>
        <v>1947.956156</v>
      </c>
      <c r="AM177" s="27">
        <f t="shared" si="204"/>
        <v>1738.482959</v>
      </c>
      <c r="AN177" s="27">
        <f t="shared" si="204"/>
        <v>1295.989198</v>
      </c>
      <c r="AO177" s="27">
        <f t="shared" si="204"/>
        <v>2249.842673</v>
      </c>
      <c r="AP177" s="27">
        <f t="shared" si="204"/>
        <v>1676.011722</v>
      </c>
      <c r="AQ177" s="27">
        <f t="shared" si="204"/>
        <v>1164.99749</v>
      </c>
      <c r="AR177" s="27">
        <f t="shared" si="204"/>
        <v>2174.621755</v>
      </c>
      <c r="AS177" s="27">
        <f t="shared" si="204"/>
        <v>1917.754482</v>
      </c>
      <c r="AT177" s="27">
        <f t="shared" si="204"/>
        <v>2324.405501</v>
      </c>
      <c r="AU177" s="27">
        <f t="shared" si="204"/>
        <v>2286.32782</v>
      </c>
      <c r="AV177" s="27">
        <f t="shared" si="204"/>
        <v>1804.072131</v>
      </c>
      <c r="AW177" s="27">
        <f t="shared" si="204"/>
        <v>1015.463624</v>
      </c>
      <c r="AX177" s="27">
        <f t="shared" si="204"/>
        <v>2190.396148</v>
      </c>
      <c r="AY177" s="27">
        <f t="shared" si="204"/>
        <v>1367.704948</v>
      </c>
      <c r="AZ177" s="27">
        <f t="shared" si="204"/>
        <v>2316.469488</v>
      </c>
      <c r="BA177" s="27">
        <f t="shared" si="204"/>
        <v>2094.846736</v>
      </c>
      <c r="BB177" s="27">
        <f t="shared" si="204"/>
        <v>636.9434937</v>
      </c>
      <c r="BC177" s="27">
        <f t="shared" si="204"/>
        <v>880.3044819</v>
      </c>
      <c r="BD177" s="27">
        <f t="shared" si="204"/>
        <v>1690.538553</v>
      </c>
      <c r="BE177" s="27">
        <f t="shared" si="204"/>
        <v>281.1497685</v>
      </c>
      <c r="BF177" s="27">
        <f t="shared" si="204"/>
        <v>-59.07358257</v>
      </c>
      <c r="BG177" s="27">
        <f t="shared" si="204"/>
        <v>1282.733877</v>
      </c>
      <c r="BH177" s="27">
        <f t="shared" si="204"/>
        <v>295.0069319</v>
      </c>
      <c r="BI177" s="27">
        <f t="shared" si="204"/>
        <v>1732.550996</v>
      </c>
      <c r="BJ177" s="27">
        <f t="shared" si="204"/>
        <v>398.5029281</v>
      </c>
      <c r="BK177" s="27">
        <f t="shared" si="204"/>
        <v>1840.282391</v>
      </c>
      <c r="BL177" s="27">
        <f t="shared" si="204"/>
        <v>1479.464305</v>
      </c>
      <c r="BM177" s="27">
        <f t="shared" si="204"/>
        <v>811.649061</v>
      </c>
      <c r="BN177" s="27">
        <f t="shared" si="204"/>
        <v>1147.122118</v>
      </c>
      <c r="BO177" s="27">
        <f t="shared" si="204"/>
        <v>1001.804666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1532.613092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1186.880996</v>
      </c>
      <c r="AJ178" s="27">
        <f t="shared" si="205"/>
        <v>1646.015124</v>
      </c>
      <c r="AK178" s="27">
        <f t="shared" si="205"/>
        <v>2442.097921</v>
      </c>
      <c r="AL178" s="27">
        <f t="shared" si="205"/>
        <v>1947.956156</v>
      </c>
      <c r="AM178" s="27">
        <f t="shared" si="205"/>
        <v>1738.482959</v>
      </c>
      <c r="AN178" s="27">
        <f t="shared" si="205"/>
        <v>1295.989198</v>
      </c>
      <c r="AO178" s="27">
        <f t="shared" si="205"/>
        <v>2249.842673</v>
      </c>
      <c r="AP178" s="27">
        <f t="shared" si="205"/>
        <v>1676.011722</v>
      </c>
      <c r="AQ178" s="27">
        <f t="shared" si="205"/>
        <v>1164.99749</v>
      </c>
      <c r="AR178" s="27">
        <f t="shared" si="205"/>
        <v>2174.621755</v>
      </c>
      <c r="AS178" s="27">
        <f t="shared" si="205"/>
        <v>1917.754482</v>
      </c>
      <c r="AT178" s="27">
        <f t="shared" si="205"/>
        <v>2324.405501</v>
      </c>
      <c r="AU178" s="27">
        <f t="shared" si="205"/>
        <v>2286.32782</v>
      </c>
      <c r="AV178" s="27">
        <f t="shared" si="205"/>
        <v>1804.072131</v>
      </c>
      <c r="AW178" s="27">
        <f t="shared" si="205"/>
        <v>1015.463624</v>
      </c>
      <c r="AX178" s="27">
        <f t="shared" si="205"/>
        <v>2190.396148</v>
      </c>
      <c r="AY178" s="27">
        <f t="shared" si="205"/>
        <v>1367.704948</v>
      </c>
      <c r="AZ178" s="27">
        <f t="shared" si="205"/>
        <v>2316.469488</v>
      </c>
      <c r="BA178" s="27">
        <f t="shared" si="205"/>
        <v>2094.846736</v>
      </c>
      <c r="BB178" s="27">
        <f t="shared" si="205"/>
        <v>636.9434937</v>
      </c>
      <c r="BC178" s="27">
        <f t="shared" si="205"/>
        <v>880.3044819</v>
      </c>
      <c r="BD178" s="27">
        <f t="shared" si="205"/>
        <v>1690.538553</v>
      </c>
      <c r="BE178" s="27">
        <f t="shared" si="205"/>
        <v>281.1497685</v>
      </c>
      <c r="BF178" s="27">
        <f t="shared" si="205"/>
        <v>-59.07358257</v>
      </c>
      <c r="BG178" s="27">
        <f t="shared" si="205"/>
        <v>1282.733877</v>
      </c>
      <c r="BH178" s="27">
        <f t="shared" si="205"/>
        <v>295.0069319</v>
      </c>
      <c r="BI178" s="27">
        <f t="shared" si="205"/>
        <v>1732.550996</v>
      </c>
      <c r="BJ178" s="27">
        <f t="shared" si="205"/>
        <v>398.5029281</v>
      </c>
      <c r="BK178" s="27">
        <f t="shared" si="205"/>
        <v>1840.282391</v>
      </c>
      <c r="BL178" s="27">
        <f t="shared" si="205"/>
        <v>1479.464305</v>
      </c>
      <c r="BM178" s="27">
        <f t="shared" si="205"/>
        <v>811.649061</v>
      </c>
      <c r="BN178" s="27">
        <f t="shared" si="205"/>
        <v>1147.122118</v>
      </c>
      <c r="BO178" s="27">
        <f t="shared" si="205"/>
        <v>1001.804666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1532.613092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1186.880996</v>
      </c>
      <c r="AJ179" s="27">
        <f t="shared" si="206"/>
        <v>1646.015124</v>
      </c>
      <c r="AK179" s="27">
        <f t="shared" si="206"/>
        <v>2442.097921</v>
      </c>
      <c r="AL179" s="27">
        <f t="shared" si="206"/>
        <v>1947.956156</v>
      </c>
      <c r="AM179" s="27">
        <f t="shared" si="206"/>
        <v>1738.482959</v>
      </c>
      <c r="AN179" s="27">
        <f t="shared" si="206"/>
        <v>1295.989198</v>
      </c>
      <c r="AO179" s="27">
        <f t="shared" si="206"/>
        <v>2249.842673</v>
      </c>
      <c r="AP179" s="27">
        <f t="shared" si="206"/>
        <v>1676.011722</v>
      </c>
      <c r="AQ179" s="27">
        <f t="shared" si="206"/>
        <v>1164.99749</v>
      </c>
      <c r="AR179" s="27">
        <f t="shared" si="206"/>
        <v>2174.621755</v>
      </c>
      <c r="AS179" s="27">
        <f t="shared" si="206"/>
        <v>1917.754482</v>
      </c>
      <c r="AT179" s="27">
        <f t="shared" si="206"/>
        <v>2324.405501</v>
      </c>
      <c r="AU179" s="27">
        <f t="shared" si="206"/>
        <v>2286.32782</v>
      </c>
      <c r="AV179" s="27">
        <f t="shared" si="206"/>
        <v>1804.072131</v>
      </c>
      <c r="AW179" s="27">
        <f t="shared" si="206"/>
        <v>1015.463624</v>
      </c>
      <c r="AX179" s="27">
        <f t="shared" si="206"/>
        <v>2190.396148</v>
      </c>
      <c r="AY179" s="27">
        <f t="shared" si="206"/>
        <v>1367.704948</v>
      </c>
      <c r="AZ179" s="27">
        <f t="shared" si="206"/>
        <v>2316.469488</v>
      </c>
      <c r="BA179" s="27">
        <f t="shared" si="206"/>
        <v>2094.846736</v>
      </c>
      <c r="BB179" s="27">
        <f t="shared" si="206"/>
        <v>636.9434937</v>
      </c>
      <c r="BC179" s="27">
        <f t="shared" si="206"/>
        <v>880.3044819</v>
      </c>
      <c r="BD179" s="27">
        <f t="shared" si="206"/>
        <v>1690.538553</v>
      </c>
      <c r="BE179" s="27">
        <f t="shared" si="206"/>
        <v>281.1497685</v>
      </c>
      <c r="BF179" s="27">
        <f t="shared" si="206"/>
        <v>-59.07358257</v>
      </c>
      <c r="BG179" s="27">
        <f t="shared" si="206"/>
        <v>1282.733877</v>
      </c>
      <c r="BH179" s="27">
        <f t="shared" si="206"/>
        <v>295.0069319</v>
      </c>
      <c r="BI179" s="27">
        <f t="shared" si="206"/>
        <v>1732.550996</v>
      </c>
      <c r="BJ179" s="27">
        <f t="shared" si="206"/>
        <v>398.5029281</v>
      </c>
      <c r="BK179" s="27">
        <f t="shared" si="206"/>
        <v>1840.282391</v>
      </c>
      <c r="BL179" s="27">
        <f t="shared" si="206"/>
        <v>1479.464305</v>
      </c>
      <c r="BM179" s="27">
        <f t="shared" si="206"/>
        <v>811.649061</v>
      </c>
      <c r="BN179" s="27">
        <f t="shared" si="206"/>
        <v>1147.122118</v>
      </c>
      <c r="BO179" s="27">
        <f t="shared" si="206"/>
        <v>1001.804666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1532.613092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1186.880996</v>
      </c>
      <c r="AJ180" s="27">
        <f t="shared" si="207"/>
        <v>1646.015124</v>
      </c>
      <c r="AK180" s="27">
        <f t="shared" si="207"/>
        <v>2442.097921</v>
      </c>
      <c r="AL180" s="27">
        <f t="shared" si="207"/>
        <v>1947.956156</v>
      </c>
      <c r="AM180" s="27">
        <f t="shared" si="207"/>
        <v>1738.482959</v>
      </c>
      <c r="AN180" s="27">
        <f t="shared" si="207"/>
        <v>1295.989198</v>
      </c>
      <c r="AO180" s="27">
        <f t="shared" si="207"/>
        <v>2249.842673</v>
      </c>
      <c r="AP180" s="27">
        <f t="shared" si="207"/>
        <v>1676.011722</v>
      </c>
      <c r="AQ180" s="27">
        <f t="shared" si="207"/>
        <v>1164.99749</v>
      </c>
      <c r="AR180" s="27">
        <f t="shared" si="207"/>
        <v>2174.621755</v>
      </c>
      <c r="AS180" s="27">
        <f t="shared" si="207"/>
        <v>1917.754482</v>
      </c>
      <c r="AT180" s="27">
        <f t="shared" si="207"/>
        <v>2324.405501</v>
      </c>
      <c r="AU180" s="27">
        <f t="shared" si="207"/>
        <v>2286.32782</v>
      </c>
      <c r="AV180" s="27">
        <f t="shared" si="207"/>
        <v>1804.072131</v>
      </c>
      <c r="AW180" s="27">
        <f t="shared" si="207"/>
        <v>1015.463624</v>
      </c>
      <c r="AX180" s="27">
        <f t="shared" si="207"/>
        <v>2190.396148</v>
      </c>
      <c r="AY180" s="27">
        <f t="shared" si="207"/>
        <v>1367.704948</v>
      </c>
      <c r="AZ180" s="27">
        <f t="shared" si="207"/>
        <v>2316.469488</v>
      </c>
      <c r="BA180" s="27">
        <f t="shared" si="207"/>
        <v>2094.846736</v>
      </c>
      <c r="BB180" s="27">
        <f t="shared" si="207"/>
        <v>636.9434937</v>
      </c>
      <c r="BC180" s="27">
        <f t="shared" si="207"/>
        <v>880.3044819</v>
      </c>
      <c r="BD180" s="27">
        <f t="shared" si="207"/>
        <v>1690.538553</v>
      </c>
      <c r="BE180" s="27">
        <f t="shared" si="207"/>
        <v>281.1497685</v>
      </c>
      <c r="BF180" s="27">
        <f t="shared" si="207"/>
        <v>-59.07358257</v>
      </c>
      <c r="BG180" s="27">
        <f t="shared" si="207"/>
        <v>1282.733877</v>
      </c>
      <c r="BH180" s="27">
        <f t="shared" si="207"/>
        <v>295.0069319</v>
      </c>
      <c r="BI180" s="27">
        <f t="shared" si="207"/>
        <v>1732.550996</v>
      </c>
      <c r="BJ180" s="27">
        <f t="shared" si="207"/>
        <v>398.5029281</v>
      </c>
      <c r="BK180" s="27">
        <f t="shared" si="207"/>
        <v>1840.282391</v>
      </c>
      <c r="BL180" s="27">
        <f t="shared" si="207"/>
        <v>1479.464305</v>
      </c>
      <c r="BM180" s="27">
        <f t="shared" si="207"/>
        <v>811.649061</v>
      </c>
      <c r="BN180" s="27">
        <f t="shared" si="207"/>
        <v>1147.122118</v>
      </c>
      <c r="BO180" s="27">
        <f t="shared" si="207"/>
        <v>1001.804666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1532.613092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1186.880996</v>
      </c>
      <c r="AJ182" s="27">
        <f t="shared" si="208"/>
        <v>1646.015124</v>
      </c>
      <c r="AK182" s="27">
        <f t="shared" si="208"/>
        <v>2442.097921</v>
      </c>
      <c r="AL182" s="27">
        <f t="shared" si="208"/>
        <v>1947.956156</v>
      </c>
      <c r="AM182" s="27">
        <f t="shared" si="208"/>
        <v>1738.482959</v>
      </c>
      <c r="AN182" s="27">
        <f t="shared" si="208"/>
        <v>1295.989198</v>
      </c>
      <c r="AO182" s="27">
        <f t="shared" si="208"/>
        <v>2249.842673</v>
      </c>
      <c r="AP182" s="27">
        <f t="shared" si="208"/>
        <v>1676.011722</v>
      </c>
      <c r="AQ182" s="27">
        <f t="shared" si="208"/>
        <v>1164.99749</v>
      </c>
      <c r="AR182" s="27">
        <f t="shared" si="208"/>
        <v>2174.621755</v>
      </c>
      <c r="AS182" s="27">
        <f t="shared" si="208"/>
        <v>1917.754482</v>
      </c>
      <c r="AT182" s="27">
        <f t="shared" si="208"/>
        <v>2324.405501</v>
      </c>
      <c r="AU182" s="27">
        <f t="shared" si="208"/>
        <v>2286.32782</v>
      </c>
      <c r="AV182" s="27">
        <f t="shared" si="208"/>
        <v>1804.072131</v>
      </c>
      <c r="AW182" s="27">
        <f t="shared" si="208"/>
        <v>1015.463624</v>
      </c>
      <c r="AX182" s="27">
        <f t="shared" si="208"/>
        <v>2190.396148</v>
      </c>
      <c r="AY182" s="27">
        <f t="shared" si="208"/>
        <v>1367.704948</v>
      </c>
      <c r="AZ182" s="27">
        <f t="shared" si="208"/>
        <v>2316.469488</v>
      </c>
      <c r="BA182" s="27">
        <f t="shared" si="208"/>
        <v>2094.846736</v>
      </c>
      <c r="BB182" s="27">
        <f t="shared" si="208"/>
        <v>636.9434937</v>
      </c>
      <c r="BC182" s="27">
        <f t="shared" si="208"/>
        <v>880.3044819</v>
      </c>
      <c r="BD182" s="27">
        <f t="shared" si="208"/>
        <v>1690.538553</v>
      </c>
      <c r="BE182" s="27">
        <f t="shared" si="208"/>
        <v>281.1497685</v>
      </c>
      <c r="BF182" s="27">
        <f t="shared" si="208"/>
        <v>-59.07358257</v>
      </c>
      <c r="BG182" s="27">
        <f t="shared" si="208"/>
        <v>1282.733877</v>
      </c>
      <c r="BH182" s="27">
        <f t="shared" si="208"/>
        <v>295.0069319</v>
      </c>
      <c r="BI182" s="27">
        <f t="shared" si="208"/>
        <v>1732.550996</v>
      </c>
      <c r="BJ182" s="27">
        <f t="shared" si="208"/>
        <v>398.5029281</v>
      </c>
      <c r="BK182" s="27">
        <f t="shared" si="208"/>
        <v>1840.282391</v>
      </c>
      <c r="BL182" s="27">
        <f t="shared" si="208"/>
        <v>1479.464305</v>
      </c>
      <c r="BM182" s="27">
        <f t="shared" si="208"/>
        <v>811.649061</v>
      </c>
      <c r="BN182" s="27">
        <f t="shared" si="208"/>
        <v>1147.122118</v>
      </c>
      <c r="BO182" s="27">
        <f t="shared" si="208"/>
        <v>1001.804666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1532.613092</v>
      </c>
    </row>
    <row r="183">
      <c r="A183" s="50"/>
      <c r="B183" s="51" t="s">
        <v>58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59</v>
      </c>
      <c r="AI183" s="55">
        <f t="shared" ref="AI183:EE183" si="209">AI182</f>
        <v>1186.880996</v>
      </c>
      <c r="AJ183" s="55">
        <f t="shared" si="209"/>
        <v>1646.015124</v>
      </c>
      <c r="AK183" s="55">
        <f t="shared" si="209"/>
        <v>2442.097921</v>
      </c>
      <c r="AL183" s="55">
        <f t="shared" si="209"/>
        <v>1947.956156</v>
      </c>
      <c r="AM183" s="55">
        <f t="shared" si="209"/>
        <v>1738.482959</v>
      </c>
      <c r="AN183" s="55">
        <f t="shared" si="209"/>
        <v>1295.989198</v>
      </c>
      <c r="AO183" s="55">
        <f t="shared" si="209"/>
        <v>2249.842673</v>
      </c>
      <c r="AP183" s="55">
        <f t="shared" si="209"/>
        <v>1676.011722</v>
      </c>
      <c r="AQ183" s="55">
        <f t="shared" si="209"/>
        <v>1164.99749</v>
      </c>
      <c r="AR183" s="55">
        <f t="shared" si="209"/>
        <v>2174.621755</v>
      </c>
      <c r="AS183" s="55">
        <f t="shared" si="209"/>
        <v>1917.754482</v>
      </c>
      <c r="AT183" s="55">
        <f t="shared" si="209"/>
        <v>2324.405501</v>
      </c>
      <c r="AU183" s="55">
        <f t="shared" si="209"/>
        <v>2286.32782</v>
      </c>
      <c r="AV183" s="55">
        <f t="shared" si="209"/>
        <v>1804.072131</v>
      </c>
      <c r="AW183" s="55">
        <f t="shared" si="209"/>
        <v>1015.463624</v>
      </c>
      <c r="AX183" s="55">
        <f t="shared" si="209"/>
        <v>2190.396148</v>
      </c>
      <c r="AY183" s="55">
        <f t="shared" si="209"/>
        <v>1367.704948</v>
      </c>
      <c r="AZ183" s="55">
        <f t="shared" si="209"/>
        <v>2316.469488</v>
      </c>
      <c r="BA183" s="55">
        <f t="shared" si="209"/>
        <v>2094.846736</v>
      </c>
      <c r="BB183" s="55">
        <f t="shared" si="209"/>
        <v>636.9434937</v>
      </c>
      <c r="BC183" s="55">
        <f t="shared" si="209"/>
        <v>880.3044819</v>
      </c>
      <c r="BD183" s="55">
        <f t="shared" si="209"/>
        <v>1690.538553</v>
      </c>
      <c r="BE183" s="55">
        <f t="shared" si="209"/>
        <v>281.1497685</v>
      </c>
      <c r="BF183" s="55">
        <f t="shared" si="209"/>
        <v>-59.07358257</v>
      </c>
      <c r="BG183" s="55">
        <f t="shared" si="209"/>
        <v>1282.733877</v>
      </c>
      <c r="BH183" s="55">
        <f t="shared" si="209"/>
        <v>295.0069319</v>
      </c>
      <c r="BI183" s="55">
        <f t="shared" si="209"/>
        <v>1732.550996</v>
      </c>
      <c r="BJ183" s="55">
        <f t="shared" si="209"/>
        <v>398.5029281</v>
      </c>
      <c r="BK183" s="55">
        <f t="shared" si="209"/>
        <v>1840.282391</v>
      </c>
      <c r="BL183" s="55">
        <f t="shared" si="209"/>
        <v>1479.464305</v>
      </c>
      <c r="BM183" s="55">
        <f t="shared" si="209"/>
        <v>811.649061</v>
      </c>
      <c r="BN183" s="55">
        <f t="shared" si="209"/>
        <v>1147.122118</v>
      </c>
      <c r="BO183" s="55">
        <f t="shared" si="209"/>
        <v>1001.804666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1532.613092</v>
      </c>
    </row>
    <row r="184">
      <c r="A184" s="53"/>
      <c r="B184" s="51" t="s">
        <v>60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61</v>
      </c>
      <c r="AI184" s="55">
        <f t="shared" ref="AI184:EE184" si="210">max(AI4:AI182)</f>
        <v>1193.044474</v>
      </c>
      <c r="AJ184" s="55">
        <f t="shared" si="210"/>
        <v>1775.775444</v>
      </c>
      <c r="AK184" s="55">
        <f t="shared" si="210"/>
        <v>2442.097921</v>
      </c>
      <c r="AL184" s="55">
        <f t="shared" si="210"/>
        <v>1968.084745</v>
      </c>
      <c r="AM184" s="55">
        <f t="shared" si="210"/>
        <v>1830.918853</v>
      </c>
      <c r="AN184" s="55">
        <f t="shared" si="210"/>
        <v>1353.792648</v>
      </c>
      <c r="AO184" s="55">
        <f t="shared" si="210"/>
        <v>2249.842673</v>
      </c>
      <c r="AP184" s="55">
        <f t="shared" si="210"/>
        <v>1701.049303</v>
      </c>
      <c r="AQ184" s="55">
        <f t="shared" si="210"/>
        <v>1184.058675</v>
      </c>
      <c r="AR184" s="55">
        <f t="shared" si="210"/>
        <v>2174.621755</v>
      </c>
      <c r="AS184" s="55">
        <f t="shared" si="210"/>
        <v>1917.754482</v>
      </c>
      <c r="AT184" s="55">
        <f t="shared" si="210"/>
        <v>2368.36339</v>
      </c>
      <c r="AU184" s="55">
        <f t="shared" si="210"/>
        <v>2303.033053</v>
      </c>
      <c r="AV184" s="55">
        <f t="shared" si="210"/>
        <v>1885.300061</v>
      </c>
      <c r="AW184" s="55">
        <f t="shared" si="210"/>
        <v>1015.463624</v>
      </c>
      <c r="AX184" s="55">
        <f t="shared" si="210"/>
        <v>2190.396148</v>
      </c>
      <c r="AY184" s="55">
        <f t="shared" si="210"/>
        <v>1367.704948</v>
      </c>
      <c r="AZ184" s="55">
        <f t="shared" si="210"/>
        <v>2316.469488</v>
      </c>
      <c r="BA184" s="55">
        <f t="shared" si="210"/>
        <v>2111.627442</v>
      </c>
      <c r="BB184" s="55">
        <f t="shared" si="210"/>
        <v>636.9434937</v>
      </c>
      <c r="BC184" s="55">
        <f t="shared" si="210"/>
        <v>885.4757385</v>
      </c>
      <c r="BD184" s="55">
        <f t="shared" si="210"/>
        <v>1690.538553</v>
      </c>
      <c r="BE184" s="55">
        <f t="shared" si="210"/>
        <v>281.1497685</v>
      </c>
      <c r="BF184" s="55">
        <f t="shared" si="210"/>
        <v>-59.07358257</v>
      </c>
      <c r="BG184" s="55">
        <f t="shared" si="210"/>
        <v>1282.733877</v>
      </c>
      <c r="BH184" s="55">
        <f t="shared" si="210"/>
        <v>296.0336261</v>
      </c>
      <c r="BI184" s="55">
        <f t="shared" si="210"/>
        <v>1751.978438</v>
      </c>
      <c r="BJ184" s="55">
        <f t="shared" si="210"/>
        <v>398.5029281</v>
      </c>
      <c r="BK184" s="55">
        <f t="shared" si="210"/>
        <v>1840.282391</v>
      </c>
      <c r="BL184" s="55">
        <f t="shared" si="210"/>
        <v>1479.464305</v>
      </c>
      <c r="BM184" s="55">
        <f t="shared" si="210"/>
        <v>867.5358243</v>
      </c>
      <c r="BN184" s="55">
        <f t="shared" si="210"/>
        <v>1150</v>
      </c>
      <c r="BO184" s="55">
        <f t="shared" si="210"/>
        <v>1001.804666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1533.572171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62</v>
      </c>
      <c r="C3" s="65"/>
      <c r="D3" s="65"/>
      <c r="E3" s="66"/>
      <c r="F3" s="67"/>
      <c r="G3" s="68" t="s">
        <v>63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64</v>
      </c>
      <c r="C4" s="71" t="s">
        <v>65</v>
      </c>
      <c r="D4" s="72" t="s">
        <v>66</v>
      </c>
      <c r="E4" s="73" t="s">
        <v>67</v>
      </c>
      <c r="F4" s="74"/>
      <c r="G4" s="75" t="s">
        <v>68</v>
      </c>
      <c r="H4" s="76" t="s">
        <v>69</v>
      </c>
      <c r="I4" s="76" t="s">
        <v>70</v>
      </c>
      <c r="J4" s="76" t="s">
        <v>59</v>
      </c>
      <c r="K4" s="77" t="s">
        <v>71</v>
      </c>
      <c r="L4" s="76" t="s">
        <v>61</v>
      </c>
      <c r="M4" s="77" t="s">
        <v>72</v>
      </c>
      <c r="N4" s="77" t="s">
        <v>73</v>
      </c>
      <c r="O4" s="77" t="s">
        <v>74</v>
      </c>
      <c r="P4" s="77" t="s">
        <v>75</v>
      </c>
      <c r="Q4" s="78" t="s">
        <v>76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57</v>
      </c>
      <c r="D5" s="81" t="s">
        <v>77</v>
      </c>
      <c r="E5" s="82">
        <v>1193.0444744620884</v>
      </c>
      <c r="F5" s="83"/>
      <c r="G5" s="84">
        <f>if(isblank(C5),"",(countif(Pelitulokset!E:E,C5)))</f>
        <v>0</v>
      </c>
      <c r="H5" s="85">
        <f>if(isblank(C5),"",countif(Pelitulokset!B:C,C5))</f>
        <v>1</v>
      </c>
      <c r="I5" s="86" t="str">
        <f t="array" ref="I5">iferror(index('Säännöt ja ohjeet'!$H$19:$H$46,match(J5,'Säännöt ja ohjeet'!$J$19:$J$46,-1)+1,0) &amp; if(J5&gt;1600," (" &amp; round(J5,0) &amp; ")",""),"")</f>
        <v>9 kyu</v>
      </c>
      <c r="J5" s="86">
        <f t="array" ref="J5">iferror(index(Pelitulokset!$AI$183:$JL$183,1,match($C5,Pelitulokset!$AI$3:$JL$3,0)),"")</f>
        <v>1186.880996</v>
      </c>
      <c r="K5" s="86" t="str">
        <f t="array" ref="K5">iferror(index('Säännöt ja ohjeet'!$H$19:$H$45,match(L5,'Säännöt ja ohjeet'!$J$19:$J$45,-1)+1,0) &amp; " (" &amp; round(L5,0) &amp; ")","")</f>
        <v>9 kyu (1193)</v>
      </c>
      <c r="L5" s="86">
        <f t="array" ref="L5">iferror(index(Pelitulokset!$AI$184:$JL$184,1,match($C5,Pelitulokset!$AI$3:$JL$3,0)),"")</f>
        <v>1193.044474</v>
      </c>
      <c r="M5" s="87">
        <f t="shared" ref="M5:M74" si="1">if(isblank(C5),"",round(max(0,L5-E5),0))</f>
        <v>0</v>
      </c>
      <c r="N5" s="85"/>
      <c r="O5" s="85" t="str">
        <f t="shared" ref="O5:O74" si="2">if(isblank(C5),"",rank(M5,$M$5:$M$30) &amp; ".")</f>
        <v>10.</v>
      </c>
      <c r="P5" s="85" t="str">
        <f t="shared" ref="P5:P74" si="3">if(isblank(C5),"",rank(G5,$G$5:$G$30) &amp; ".")</f>
        <v>11.</v>
      </c>
      <c r="Q5" s="85" t="str">
        <f t="shared" ref="Q5:Q74" si="4">iferror(rank(J5,J:J) &amp; ".","")</f>
        <v>22.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81" t="s">
        <v>49</v>
      </c>
      <c r="D6" s="81" t="s">
        <v>78</v>
      </c>
      <c r="E6" s="82">
        <v>1775.7754443954602</v>
      </c>
      <c r="F6" s="83"/>
      <c r="G6" s="84">
        <f>if(isblank(C6),"",(countif(Pelitulokset!E:E,C6)))</f>
        <v>0</v>
      </c>
      <c r="H6" s="85">
        <f>if(isblank(C6),"",countif(Pelitulokset!B:C,C6))</f>
        <v>6</v>
      </c>
      <c r="I6" s="86" t="str">
        <f t="array" ref="I6">iferror(index('Säännöt ja ohjeet'!$H$19:$H$46,match(J6,'Säännöt ja ohjeet'!$J$19:$J$46,-1)+1,0) &amp; if(J6&gt;1600," (" &amp; round(J6,0) &amp; ")",""),"")</f>
        <v>5 kyu (1646)</v>
      </c>
      <c r="J6" s="86">
        <f t="array" ref="J6">iferror(index(Pelitulokset!$AI$183:$JL$183,1,match($C6,Pelitulokset!$AI$3:$JL$3,0)),"")</f>
        <v>1646.015124</v>
      </c>
      <c r="K6" s="86" t="str">
        <f t="array" ref="K6">iferror(index('Säännöt ja ohjeet'!$H$19:$H$45,match(L6,'Säännöt ja ohjeet'!$J$19:$J$45,-1)+1,0) &amp; " (" &amp; round(L6,0) &amp; ")","")</f>
        <v>3 kyu (1776)</v>
      </c>
      <c r="L6" s="86">
        <f t="array" ref="L6">iferror(index(Pelitulokset!$AI$184:$JL$184,1,match($C6,Pelitulokset!$AI$3:$JL$3,0)),"")</f>
        <v>1775.775444</v>
      </c>
      <c r="M6" s="87">
        <f t="shared" si="1"/>
        <v>0</v>
      </c>
      <c r="N6" s="85"/>
      <c r="O6" s="85" t="str">
        <f t="shared" si="2"/>
        <v>10.</v>
      </c>
      <c r="P6" s="85" t="str">
        <f t="shared" si="3"/>
        <v>11.</v>
      </c>
      <c r="Q6" s="85" t="str">
        <f t="shared" si="4"/>
        <v>17.</v>
      </c>
      <c r="R6" s="62"/>
      <c r="S6" s="88"/>
      <c r="T6" s="79"/>
      <c r="U6" s="79"/>
      <c r="V6" s="91"/>
      <c r="W6" s="91"/>
      <c r="Y6" s="92"/>
      <c r="Z6" s="92"/>
    </row>
    <row r="7">
      <c r="A7" s="79"/>
      <c r="B7" s="80">
        <v>3.0</v>
      </c>
      <c r="C7" s="81" t="s">
        <v>37</v>
      </c>
      <c r="D7" s="81" t="s">
        <v>79</v>
      </c>
      <c r="E7" s="82">
        <v>2404.2674312252625</v>
      </c>
      <c r="F7" s="83"/>
      <c r="G7" s="84">
        <f>if(isblank(C7),"",(countif(Pelitulokset!E:E,C7)))</f>
        <v>19</v>
      </c>
      <c r="H7" s="85">
        <f>if(isblank(C7),"",countif(Pelitulokset!B:C,C7))</f>
        <v>22</v>
      </c>
      <c r="I7" s="86" t="str">
        <f t="array" ref="I7">iferror(index('Säännöt ja ohjeet'!$H$19:$H$46,match(J7,'Säännöt ja ohjeet'!$J$19:$J$46,-1)+1,0) &amp; if(J7&gt;1600," (" &amp; round(J7,0) &amp; ")",""),"")</f>
        <v>4 dan (2442)</v>
      </c>
      <c r="J7" s="86">
        <f t="array" ref="J7">iferror(index(Pelitulokset!$AI$183:$JL$183,1,match($C7,Pelitulokset!$AI$3:$JL$3,0)),"")</f>
        <v>2442.097921</v>
      </c>
      <c r="K7" s="86" t="str">
        <f t="array" ref="K7">iferror(index('Säännöt ja ohjeet'!$H$19:$H$45,match(L7,'Säännöt ja ohjeet'!$J$19:$J$45,-1)+1,0) &amp; " (" &amp; round(L7,0) &amp; ")","")</f>
        <v>4 dan (2442)</v>
      </c>
      <c r="L7" s="86">
        <f t="array" ref="L7">iferror(index(Pelitulokset!$AI$184:$JL$184,1,match($C7,Pelitulokset!$AI$3:$JL$3,0)),"")</f>
        <v>2442.097921</v>
      </c>
      <c r="M7" s="87">
        <f t="shared" si="1"/>
        <v>38</v>
      </c>
      <c r="N7" s="85"/>
      <c r="O7" s="85" t="str">
        <f t="shared" si="2"/>
        <v>7.</v>
      </c>
      <c r="P7" s="85" t="str">
        <f t="shared" si="3"/>
        <v>2.</v>
      </c>
      <c r="Q7" s="85" t="str">
        <f t="shared" si="4"/>
        <v>1.</v>
      </c>
      <c r="R7" s="62"/>
      <c r="S7" s="88"/>
      <c r="T7" s="93"/>
      <c r="U7" s="94"/>
      <c r="V7" s="95"/>
      <c r="W7" s="96"/>
      <c r="Y7" s="92"/>
      <c r="Z7" s="92"/>
    </row>
    <row r="8">
      <c r="A8" s="79"/>
      <c r="B8" s="80">
        <v>4.0</v>
      </c>
      <c r="C8" s="81" t="s">
        <v>41</v>
      </c>
      <c r="D8" s="81" t="s">
        <v>80</v>
      </c>
      <c r="E8" s="97">
        <v>1758.0</v>
      </c>
      <c r="F8" s="83"/>
      <c r="G8" s="84">
        <f>if(isblank(C8),"",(countif(Pelitulokset!E:E,C8)))</f>
        <v>27</v>
      </c>
      <c r="H8" s="85">
        <f>if(isblank(C8),"",countif(Pelitulokset!B:C,C8))</f>
        <v>35</v>
      </c>
      <c r="I8" s="86" t="str">
        <f t="array" ref="I8">iferror(index('Säännöt ja ohjeet'!$H$19:$H$46,match(J8,'Säännöt ja ohjeet'!$J$19:$J$46,-1)+1,0) &amp; if(J8&gt;1600," (" &amp; round(J8,0) &amp; ")",""),"")</f>
        <v>2 kyu (1948)</v>
      </c>
      <c r="J8" s="86">
        <f t="array" ref="J8">iferror(index(Pelitulokset!$AI$183:$JL$183,1,match($C8,Pelitulokset!$AI$3:$JL$3,0)),"")</f>
        <v>1947.956156</v>
      </c>
      <c r="K8" s="86" t="str">
        <f t="array" ref="K8">iferror(index('Säännöt ja ohjeet'!$H$19:$H$45,match(L8,'Säännöt ja ohjeet'!$J$19:$J$45,-1)+1,0) &amp; " (" &amp; round(L8,0) &amp; ")","")</f>
        <v>1 kyu (1968)</v>
      </c>
      <c r="L8" s="86">
        <f t="array" ref="L8">iferror(index(Pelitulokset!$AI$184:$JL$184,1,match($C8,Pelitulokset!$AI$3:$JL$3,0)),"")</f>
        <v>1968.084745</v>
      </c>
      <c r="M8" s="87">
        <f t="shared" si="1"/>
        <v>210</v>
      </c>
      <c r="N8" s="85"/>
      <c r="O8" s="85" t="str">
        <f t="shared" si="2"/>
        <v>1.</v>
      </c>
      <c r="P8" s="85" t="str">
        <f t="shared" si="3"/>
        <v>1.</v>
      </c>
      <c r="Q8" s="85" t="str">
        <f t="shared" si="4"/>
        <v>9.</v>
      </c>
      <c r="R8" s="62"/>
      <c r="S8" s="88"/>
      <c r="T8" s="93"/>
      <c r="U8" s="94"/>
      <c r="V8" s="95"/>
      <c r="W8" s="96"/>
      <c r="Y8" s="92"/>
      <c r="Z8" s="92"/>
    </row>
    <row r="9">
      <c r="A9" s="79"/>
      <c r="B9" s="80">
        <v>5.0</v>
      </c>
      <c r="C9" s="92" t="s">
        <v>38</v>
      </c>
      <c r="D9" s="92" t="s">
        <v>81</v>
      </c>
      <c r="E9" s="98">
        <v>1777.16676406582</v>
      </c>
      <c r="F9" s="83"/>
      <c r="G9" s="84">
        <f>if(isblank(C9),"",(countif(Pelitulokset!E:E,C9)))</f>
        <v>13</v>
      </c>
      <c r="H9" s="85">
        <f>if(isblank(C9),"",countif(Pelitulokset!B:C,C9))</f>
        <v>30</v>
      </c>
      <c r="I9" s="86" t="str">
        <f t="array" ref="I9">iferror(index('Säännöt ja ohjeet'!$H$19:$H$46,match(J9,'Säännöt ja ohjeet'!$J$19:$J$46,-1)+1,0) &amp; if(J9&gt;1600," (" &amp; round(J9,0) &amp; ")",""),"")</f>
        <v>4 kyu (1738)</v>
      </c>
      <c r="J9" s="86">
        <f t="array" ref="J9">iferror(index(Pelitulokset!$AI$183:$JL$183,1,match($C9,Pelitulokset!$AI$3:$JL$3,0)),"")</f>
        <v>1738.482959</v>
      </c>
      <c r="K9" s="86" t="str">
        <f t="array" ref="K9">iferror(index('Säännöt ja ohjeet'!$H$19:$H$45,match(L9,'Säännöt ja ohjeet'!$J$19:$J$45,-1)+1,0) &amp; " (" &amp; round(L9,0) &amp; ")","")</f>
        <v>3 kyu (1831)</v>
      </c>
      <c r="L9" s="86">
        <f t="array" ref="L9">iferror(index(Pelitulokset!$AI$184:$JL$184,1,match($C9,Pelitulokset!$AI$3:$JL$3,0)),"")</f>
        <v>1830.918853</v>
      </c>
      <c r="M9" s="87">
        <f t="shared" si="1"/>
        <v>54</v>
      </c>
      <c r="N9" s="85"/>
      <c r="O9" s="85" t="str">
        <f t="shared" si="2"/>
        <v>6.</v>
      </c>
      <c r="P9" s="85" t="str">
        <f t="shared" si="3"/>
        <v>3.</v>
      </c>
      <c r="Q9" s="85" t="str">
        <f t="shared" si="4"/>
        <v>13.</v>
      </c>
      <c r="R9" s="62"/>
      <c r="S9" s="88"/>
      <c r="T9" s="93"/>
      <c r="U9" s="94"/>
      <c r="V9" s="95"/>
      <c r="W9" s="96"/>
      <c r="Y9" s="92"/>
      <c r="Z9" s="92"/>
    </row>
    <row r="10">
      <c r="A10" s="79"/>
      <c r="B10" s="80">
        <v>6.0</v>
      </c>
      <c r="C10" s="92" t="s">
        <v>54</v>
      </c>
      <c r="D10" s="92" t="s">
        <v>82</v>
      </c>
      <c r="E10" s="98">
        <v>1353.7926483214185</v>
      </c>
      <c r="F10" s="83"/>
      <c r="G10" s="84">
        <f>if(isblank(C10),"",(countif(Pelitulokset!E:E,C10)))</f>
        <v>0</v>
      </c>
      <c r="H10" s="85">
        <f>if(isblank(C10),"",countif(Pelitulokset!B:C,C10))</f>
        <v>2</v>
      </c>
      <c r="I10" s="86" t="str">
        <f t="array" ref="I10">iferror(index('Säännöt ja ohjeet'!$H$19:$H$46,match(J10,'Säännöt ja ohjeet'!$J$19:$J$46,-1)+1,0) &amp; if(J10&gt;1600," (" &amp; round(J10,0) &amp; ")",""),"")</f>
        <v>8 kyu</v>
      </c>
      <c r="J10" s="86">
        <f t="array" ref="J10">iferror(index(Pelitulokset!$AI$183:$JL$183,1,match($C10,Pelitulokset!$AI$3:$JL$3,0)),"")</f>
        <v>1295.989198</v>
      </c>
      <c r="K10" s="86" t="str">
        <f t="array" ref="K10">iferror(index('Säännöt ja ohjeet'!$H$19:$H$45,match(L10,'Säännöt ja ohjeet'!$J$19:$J$45,-1)+1,0) &amp; " (" &amp; round(L10,0) &amp; ")","")</f>
        <v>7 kyu (1354)</v>
      </c>
      <c r="L10" s="86">
        <f t="array" ref="L10">iferror(index(Pelitulokset!$AI$184:$JL$184,1,match($C10,Pelitulokset!$AI$3:$JL$3,0)),"")</f>
        <v>1353.792648</v>
      </c>
      <c r="M10" s="87">
        <f t="shared" si="1"/>
        <v>0</v>
      </c>
      <c r="N10" s="85"/>
      <c r="O10" s="85" t="str">
        <f t="shared" si="2"/>
        <v>10.</v>
      </c>
      <c r="P10" s="85" t="str">
        <f t="shared" si="3"/>
        <v>11.</v>
      </c>
      <c r="Q10" s="85" t="str">
        <f t="shared" si="4"/>
        <v>20.</v>
      </c>
      <c r="R10" s="62"/>
      <c r="S10" s="88"/>
      <c r="T10" s="93"/>
      <c r="U10" s="94"/>
      <c r="V10" s="95"/>
      <c r="W10" s="96"/>
      <c r="Y10" s="92"/>
      <c r="Z10" s="92"/>
    </row>
    <row r="11">
      <c r="A11" s="79"/>
      <c r="B11" s="80">
        <v>7.0</v>
      </c>
      <c r="C11" s="92" t="s">
        <v>83</v>
      </c>
      <c r="D11" s="92" t="s">
        <v>84</v>
      </c>
      <c r="E11" s="98">
        <v>2249.8426729881276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2 dan (2250)</v>
      </c>
      <c r="J11" s="86">
        <f t="array" ref="J11">iferror(index(Pelitulokset!$AI$183:$JL$183,1,match($C11,Pelitulokset!$AI$3:$JL$3,0)),"")</f>
        <v>2249.842673</v>
      </c>
      <c r="K11" s="86" t="str">
        <f t="array" ref="K11">iferror(index('Säännöt ja ohjeet'!$H$19:$H$45,match(L11,'Säännöt ja ohjeet'!$J$19:$J$45,-1)+1,0) &amp; " (" &amp; round(L11,0) &amp; ")","")</f>
        <v>2 dan (2250)</v>
      </c>
      <c r="L11" s="86">
        <f t="array" ref="L11">iferror(index(Pelitulokset!$AI$184:$JL$184,1,match($C11,Pelitulokset!$AI$3:$JL$3,0)),"")</f>
        <v>2249.842673</v>
      </c>
      <c r="M11" s="87">
        <f t="shared" si="1"/>
        <v>0</v>
      </c>
      <c r="N11" s="85"/>
      <c r="O11" s="85" t="str">
        <f t="shared" si="2"/>
        <v>10.</v>
      </c>
      <c r="P11" s="85" t="str">
        <f t="shared" si="3"/>
        <v>11.</v>
      </c>
      <c r="Q11" s="85" t="str">
        <f t="shared" si="4"/>
        <v>5.</v>
      </c>
      <c r="R11" s="62"/>
      <c r="S11" s="88"/>
      <c r="T11" s="93"/>
      <c r="U11" s="94"/>
      <c r="V11" s="95"/>
      <c r="W11" s="96"/>
      <c r="Y11" s="92"/>
      <c r="Z11" s="92"/>
    </row>
    <row r="12">
      <c r="A12" s="79"/>
      <c r="B12" s="80">
        <v>8.0</v>
      </c>
      <c r="C12" s="92" t="s">
        <v>47</v>
      </c>
      <c r="D12" s="92" t="s">
        <v>81</v>
      </c>
      <c r="E12" s="98">
        <v>1596.8804473741213</v>
      </c>
      <c r="F12" s="83"/>
      <c r="G12" s="84">
        <f>if(isblank(C12),"",(countif(Pelitulokset!E:E,C12)))</f>
        <v>4</v>
      </c>
      <c r="H12" s="85">
        <f>if(isblank(C12),"",countif(Pelitulokset!B:C,C12))</f>
        <v>11</v>
      </c>
      <c r="I12" s="86" t="str">
        <f t="array" ref="I12">iferror(index('Säännöt ja ohjeet'!$H$19:$H$46,match(J12,'Säännöt ja ohjeet'!$J$19:$J$46,-1)+1,0) &amp; if(J12&gt;1600," (" &amp; round(J12,0) &amp; ")",""),"")</f>
        <v>4 kyu (1676)</v>
      </c>
      <c r="J12" s="86">
        <f t="array" ref="J12">iferror(index(Pelitulokset!$AI$183:$JL$183,1,match($C12,Pelitulokset!$AI$3:$JL$3,0)),"")</f>
        <v>1676.011722</v>
      </c>
      <c r="K12" s="86" t="str">
        <f t="array" ref="K12">iferror(index('Säännöt ja ohjeet'!$H$19:$H$45,match(L12,'Säännöt ja ohjeet'!$J$19:$J$45,-1)+1,0) &amp; " (" &amp; round(L12,0) &amp; ")","")</f>
        <v>4 kyu (1701)</v>
      </c>
      <c r="L12" s="86">
        <f t="array" ref="L12">iferror(index(Pelitulokset!$AI$184:$JL$184,1,match($C12,Pelitulokset!$AI$3:$JL$3,0)),"")</f>
        <v>1701.049303</v>
      </c>
      <c r="M12" s="87">
        <f t="shared" si="1"/>
        <v>104</v>
      </c>
      <c r="N12" s="85"/>
      <c r="O12" s="85" t="str">
        <f t="shared" si="2"/>
        <v>3.</v>
      </c>
      <c r="P12" s="85" t="str">
        <f t="shared" si="3"/>
        <v>5.</v>
      </c>
      <c r="Q12" s="85" t="str">
        <f t="shared" si="4"/>
        <v>16.</v>
      </c>
      <c r="R12" s="62"/>
      <c r="S12" s="88"/>
      <c r="T12" s="93"/>
      <c r="U12" s="94"/>
      <c r="V12" s="95"/>
      <c r="W12" s="96"/>
      <c r="Y12" s="92"/>
      <c r="Z12" s="92"/>
    </row>
    <row r="13">
      <c r="A13" s="79"/>
      <c r="B13" s="80">
        <v>9.0</v>
      </c>
      <c r="C13" s="92" t="s">
        <v>51</v>
      </c>
      <c r="D13" s="92" t="s">
        <v>77</v>
      </c>
      <c r="E13" s="98">
        <v>1184.058674520001</v>
      </c>
      <c r="F13" s="83"/>
      <c r="G13" s="84">
        <f>if(isblank(C13),"",(countif(Pelitulokset!E:E,C13)))</f>
        <v>0</v>
      </c>
      <c r="H13" s="85">
        <f>if(isblank(C13),"",countif(Pelitulokset!B:C,C13))</f>
        <v>1</v>
      </c>
      <c r="I13" s="86" t="str">
        <f t="array" ref="I13">iferror(index('Säännöt ja ohjeet'!$H$19:$H$46,match(J13,'Säännöt ja ohjeet'!$J$19:$J$46,-1)+1,0) &amp; if(J13&gt;1600," (" &amp; round(J13,0) &amp; ")",""),"")</f>
        <v>9 kyu</v>
      </c>
      <c r="J13" s="86">
        <f t="array" ref="J13">iferror(index(Pelitulokset!$AI$183:$JL$183,1,match($C13,Pelitulokset!$AI$3:$JL$3,0)),"")</f>
        <v>1164.99749</v>
      </c>
      <c r="K13" s="86" t="str">
        <f t="array" ref="K13">iferror(index('Säännöt ja ohjeet'!$H$19:$H$45,match(L13,'Säännöt ja ohjeet'!$J$19:$J$45,-1)+1,0) &amp; " (" &amp; round(L13,0) &amp; ")","")</f>
        <v>9 kyu (1184)</v>
      </c>
      <c r="L13" s="86">
        <f t="array" ref="L13">iferror(index(Pelitulokset!$AI$184:$JL$184,1,match($C13,Pelitulokset!$AI$3:$JL$3,0)),"")</f>
        <v>1184.058675</v>
      </c>
      <c r="M13" s="87">
        <f t="shared" si="1"/>
        <v>0</v>
      </c>
      <c r="N13" s="85"/>
      <c r="O13" s="85" t="str">
        <f t="shared" si="2"/>
        <v>10.</v>
      </c>
      <c r="P13" s="85" t="str">
        <f t="shared" si="3"/>
        <v>11.</v>
      </c>
      <c r="Q13" s="85" t="str">
        <f t="shared" si="4"/>
        <v>23.</v>
      </c>
      <c r="R13" s="62"/>
      <c r="S13" s="88"/>
      <c r="T13" s="93"/>
      <c r="U13" s="94"/>
      <c r="V13" s="95"/>
      <c r="W13" s="96"/>
      <c r="Y13" s="92"/>
      <c r="Z13" s="92"/>
    </row>
    <row r="14">
      <c r="A14" s="79"/>
      <c r="B14" s="80">
        <v>10.0</v>
      </c>
      <c r="C14" s="92" t="s">
        <v>85</v>
      </c>
      <c r="D14" s="92" t="s">
        <v>84</v>
      </c>
      <c r="E14" s="98">
        <v>2174.621754881611</v>
      </c>
      <c r="F14" s="83"/>
      <c r="G14" s="84">
        <f>if(isblank(C14),"",(countif(Pelitulokset!E:E,C14)))</f>
        <v>0</v>
      </c>
      <c r="H14" s="85">
        <f>if(isblank(C14),"",countif(Pelitulokset!B:C,C14))</f>
        <v>0</v>
      </c>
      <c r="I14" s="86" t="str">
        <f t="array" ref="I14">iferror(index('Säännöt ja ohjeet'!$H$19:$H$46,match(J14,'Säännöt ja ohjeet'!$J$19:$J$46,-1)+1,0) &amp; if(J14&gt;1600," (" &amp; round(J14,0) &amp; ")",""),"")</f>
        <v>2 dan (2175)</v>
      </c>
      <c r="J14" s="86">
        <f t="array" ref="J14">iferror(index(Pelitulokset!$AI$183:$JL$183,1,match($C14,Pelitulokset!$AI$3:$JL$3,0)),"")</f>
        <v>2174.621755</v>
      </c>
      <c r="K14" s="86" t="str">
        <f t="array" ref="K14">iferror(index('Säännöt ja ohjeet'!$H$19:$H$45,match(L14,'Säännöt ja ohjeet'!$J$19:$J$45,-1)+1,0) &amp; " (" &amp; round(L14,0) &amp; ")","")</f>
        <v>2 dan (2175)</v>
      </c>
      <c r="L14" s="86">
        <f t="array" ref="L14">iferror(index(Pelitulokset!$AI$184:$JL$184,1,match($C14,Pelitulokset!$AI$3:$JL$3,0)),"")</f>
        <v>2174.621755</v>
      </c>
      <c r="M14" s="87">
        <f t="shared" si="1"/>
        <v>0</v>
      </c>
      <c r="N14" s="85"/>
      <c r="O14" s="85" t="str">
        <f t="shared" si="2"/>
        <v>10.</v>
      </c>
      <c r="P14" s="85" t="str">
        <f t="shared" si="3"/>
        <v>11.</v>
      </c>
      <c r="Q14" s="85" t="str">
        <f t="shared" si="4"/>
        <v>7.</v>
      </c>
      <c r="R14" s="62"/>
      <c r="S14" s="88"/>
      <c r="T14" s="93"/>
      <c r="U14" s="94"/>
      <c r="V14" s="95"/>
      <c r="W14" s="96"/>
      <c r="Y14" s="92"/>
      <c r="Z14" s="92"/>
    </row>
    <row r="15">
      <c r="A15" s="79"/>
      <c r="B15" s="80">
        <v>11.0</v>
      </c>
      <c r="C15" s="92" t="s">
        <v>86</v>
      </c>
      <c r="D15" s="92" t="s">
        <v>87</v>
      </c>
      <c r="E15" s="98">
        <v>1917.7544818345082</v>
      </c>
      <c r="F15" s="83"/>
      <c r="G15" s="84">
        <f>if(isblank(C15),"",(countif(Pelitulokset!E:E,C15)))</f>
        <v>0</v>
      </c>
      <c r="H15" s="85">
        <f>if(isblank(C15),"",countif(Pelitulokset!B:C,C15))</f>
        <v>0</v>
      </c>
      <c r="I15" s="86" t="str">
        <f t="array" ref="I15">iferror(index('Säännöt ja ohjeet'!$H$19:$H$46,match(J15,'Säännöt ja ohjeet'!$J$19:$J$46,-1)+1,0) &amp; if(J15&gt;1600," (" &amp; round(J15,0) &amp; ")",""),"")</f>
        <v>2 kyu (1918)</v>
      </c>
      <c r="J15" s="86">
        <f t="array" ref="J15">iferror(index(Pelitulokset!$AI$183:$JL$183,1,match($C15,Pelitulokset!$AI$3:$JL$3,0)),"")</f>
        <v>1917.754482</v>
      </c>
      <c r="K15" s="86" t="str">
        <f t="array" ref="K15">iferror(index('Säännöt ja ohjeet'!$H$19:$H$45,match(L15,'Säännöt ja ohjeet'!$J$19:$J$45,-1)+1,0) &amp; " (" &amp; round(L15,0) &amp; ")","")</f>
        <v>2 kyu (1918)</v>
      </c>
      <c r="L15" s="86">
        <f t="array" ref="L15">iferror(index(Pelitulokset!$AI$184:$JL$184,1,match($C15,Pelitulokset!$AI$3:$JL$3,0)),"")</f>
        <v>1917.754482</v>
      </c>
      <c r="M15" s="87">
        <f t="shared" si="1"/>
        <v>0</v>
      </c>
      <c r="N15" s="85"/>
      <c r="O15" s="85" t="str">
        <f t="shared" si="2"/>
        <v>10.</v>
      </c>
      <c r="P15" s="85" t="str">
        <f t="shared" si="3"/>
        <v>11.</v>
      </c>
      <c r="Q15" s="85" t="str">
        <f t="shared" si="4"/>
        <v>10.</v>
      </c>
      <c r="R15" s="62"/>
      <c r="S15" s="88"/>
      <c r="T15" s="93"/>
      <c r="U15" s="94"/>
      <c r="V15" s="95"/>
      <c r="W15" s="96"/>
      <c r="Y15" s="92"/>
      <c r="Z15" s="92"/>
    </row>
    <row r="16">
      <c r="A16" s="79"/>
      <c r="B16" s="80">
        <v>12.0</v>
      </c>
      <c r="C16" s="92" t="s">
        <v>42</v>
      </c>
      <c r="D16" s="92" t="s">
        <v>79</v>
      </c>
      <c r="E16" s="98">
        <v>2368.3633899666943</v>
      </c>
      <c r="F16" s="83"/>
      <c r="G16" s="84">
        <f>if(isblank(C16),"",(countif(Pelitulokset!E:E,C16)))</f>
        <v>2</v>
      </c>
      <c r="H16" s="85">
        <f>if(isblank(C16),"",countif(Pelitulokset!B:C,C16))</f>
        <v>8</v>
      </c>
      <c r="I16" s="86" t="str">
        <f t="array" ref="I16">iferror(index('Säännöt ja ohjeet'!$H$19:$H$46,match(J16,'Säännöt ja ohjeet'!$J$19:$J$46,-1)+1,0) &amp; if(J16&gt;1600," (" &amp; round(J16,0) &amp; ")",""),"")</f>
        <v>3 dan (2324)</v>
      </c>
      <c r="J16" s="86">
        <f t="array" ref="J16">iferror(index(Pelitulokset!$AI$183:$JL$183,1,match($C16,Pelitulokset!$AI$3:$JL$3,0)),"")</f>
        <v>2324.405501</v>
      </c>
      <c r="K16" s="86" t="str">
        <f t="array" ref="K16">iferror(index('Säännöt ja ohjeet'!$H$19:$H$45,match(L16,'Säännöt ja ohjeet'!$J$19:$J$45,-1)+1,0) &amp; " (" &amp; round(L16,0) &amp; ")","")</f>
        <v>4 dan (2368)</v>
      </c>
      <c r="L16" s="86">
        <f t="array" ref="L16">iferror(index(Pelitulokset!$AI$184:$JL$184,1,match($C16,Pelitulokset!$AI$3:$JL$3,0)),"")</f>
        <v>2368.36339</v>
      </c>
      <c r="M16" s="87">
        <f t="shared" si="1"/>
        <v>0</v>
      </c>
      <c r="N16" s="85"/>
      <c r="O16" s="85" t="str">
        <f t="shared" si="2"/>
        <v>10.</v>
      </c>
      <c r="P16" s="85" t="str">
        <f t="shared" si="3"/>
        <v>7.</v>
      </c>
      <c r="Q16" s="85" t="str">
        <f t="shared" si="4"/>
        <v>2.</v>
      </c>
      <c r="R16" s="62"/>
      <c r="S16" s="88"/>
      <c r="T16" s="93"/>
      <c r="U16" s="94"/>
      <c r="V16" s="95"/>
      <c r="W16" s="96"/>
      <c r="Y16" s="92"/>
      <c r="Z16" s="92"/>
    </row>
    <row r="17">
      <c r="A17" s="79"/>
      <c r="B17" s="80">
        <v>13.0</v>
      </c>
      <c r="C17" s="92" t="s">
        <v>55</v>
      </c>
      <c r="D17" s="92" t="s">
        <v>84</v>
      </c>
      <c r="E17" s="99">
        <v>2225.0</v>
      </c>
      <c r="F17" s="83"/>
      <c r="G17" s="84">
        <f>if(isblank(C17),"",(countif(Pelitulokset!E:E,C17)))</f>
        <v>5</v>
      </c>
      <c r="H17" s="85">
        <f>if(isblank(C17),"",countif(Pelitulokset!B:C,C17))</f>
        <v>7</v>
      </c>
      <c r="I17" s="86" t="str">
        <f t="array" ref="I17">iferror(index('Säännöt ja ohjeet'!$H$19:$H$46,match(J17,'Säännöt ja ohjeet'!$J$19:$J$46,-1)+1,0) &amp; if(J17&gt;1600," (" &amp; round(J17,0) &amp; ")",""),"")</f>
        <v>3 dan (2286)</v>
      </c>
      <c r="J17" s="86">
        <f t="array" ref="J17">iferror(index(Pelitulokset!$AI$183:$JL$183,1,match($C17,Pelitulokset!$AI$3:$JL$3,0)),"")</f>
        <v>2286.32782</v>
      </c>
      <c r="K17" s="86" t="str">
        <f t="array" ref="K17">iferror(index('Säännöt ja ohjeet'!$H$19:$H$45,match(L17,'Säännöt ja ohjeet'!$J$19:$J$45,-1)+1,0) &amp; " (" &amp; round(L17,0) &amp; ")","")</f>
        <v>3 dan (2303)</v>
      </c>
      <c r="L17" s="86">
        <f t="array" ref="L17">iferror(index(Pelitulokset!$AI$184:$JL$184,1,match($C17,Pelitulokset!$AI$3:$JL$3,0)),"")</f>
        <v>2303.033053</v>
      </c>
      <c r="M17" s="87">
        <f t="shared" si="1"/>
        <v>78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4.</v>
      </c>
      <c r="R17" s="62"/>
      <c r="S17" s="88"/>
      <c r="T17" s="93"/>
      <c r="U17" s="94"/>
      <c r="V17" s="95"/>
      <c r="W17" s="96"/>
      <c r="Y17" s="92"/>
      <c r="Z17" s="92"/>
    </row>
    <row r="18">
      <c r="A18" s="79"/>
      <c r="B18" s="80">
        <v>14.0</v>
      </c>
      <c r="C18" s="92" t="s">
        <v>40</v>
      </c>
      <c r="D18" s="92" t="s">
        <v>88</v>
      </c>
      <c r="E18" s="98">
        <v>1866.705204947819</v>
      </c>
      <c r="F18" s="83"/>
      <c r="G18" s="84">
        <f>if(isblank(C18),"",(countif(Pelitulokset!E:E,C18)))</f>
        <v>3</v>
      </c>
      <c r="H18" s="85">
        <f>if(isblank(C18),"",countif(Pelitulokset!B:C,C18))</f>
        <v>9</v>
      </c>
      <c r="I18" s="86" t="str">
        <f t="array" ref="I18">iferror(index('Säännöt ja ohjeet'!$H$19:$H$46,match(J18,'Säännöt ja ohjeet'!$J$19:$J$46,-1)+1,0) &amp; if(J18&gt;1600," (" &amp; round(J18,0) &amp; ")",""),"")</f>
        <v>3 kyu (1804)</v>
      </c>
      <c r="J18" s="86">
        <f t="array" ref="J18">iferror(index(Pelitulokset!$AI$183:$JL$183,1,match($C18,Pelitulokset!$AI$3:$JL$3,0)),"")</f>
        <v>1804.072131</v>
      </c>
      <c r="K18" s="86" t="str">
        <f t="array" ref="K18">iferror(index('Säännöt ja ohjeet'!$H$19:$H$45,match(L18,'Säännöt ja ohjeet'!$J$19:$J$45,-1)+1,0) &amp; " (" &amp; round(L18,0) &amp; ")","")</f>
        <v>2 kyu (1885)</v>
      </c>
      <c r="L18" s="86">
        <f t="array" ref="L18">iferror(index(Pelitulokset!$AI$184:$JL$184,1,match($C18,Pelitulokset!$AI$3:$JL$3,0)),"")</f>
        <v>1885.300061</v>
      </c>
      <c r="M18" s="87">
        <f t="shared" si="1"/>
        <v>19</v>
      </c>
      <c r="N18" s="85"/>
      <c r="O18" s="85" t="str">
        <f t="shared" si="2"/>
        <v>9.</v>
      </c>
      <c r="P18" s="85" t="str">
        <f t="shared" si="3"/>
        <v>6.</v>
      </c>
      <c r="Q18" s="85" t="str">
        <f t="shared" si="4"/>
        <v>12.</v>
      </c>
      <c r="R18" s="62"/>
      <c r="S18" s="88"/>
      <c r="T18" s="62"/>
      <c r="U18" s="62"/>
      <c r="V18" s="1"/>
      <c r="W18" s="1"/>
      <c r="Y18" s="92"/>
      <c r="Z18" s="92"/>
    </row>
    <row r="19">
      <c r="A19" s="79"/>
      <c r="B19" s="80">
        <v>15.0</v>
      </c>
      <c r="C19" s="92" t="s">
        <v>89</v>
      </c>
      <c r="D19" s="92" t="s">
        <v>90</v>
      </c>
      <c r="E19" s="98">
        <v>1015.4636235170283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11 kyu</v>
      </c>
      <c r="J19" s="86">
        <f t="array" ref="J19">iferror(index(Pelitulokset!$AI$183:$JL$183,1,match($C19,Pelitulokset!$AI$3:$JL$3,0)),"")</f>
        <v>1015.463624</v>
      </c>
      <c r="K19" s="86" t="str">
        <f t="array" ref="K19">iferror(index('Säännöt ja ohjeet'!$H$19:$H$45,match(L19,'Säännöt ja ohjeet'!$J$19:$J$45,-1)+1,0) &amp; " (" &amp; round(L19,0) &amp; ")","")</f>
        <v>11 kyu (1015)</v>
      </c>
      <c r="L19" s="86">
        <f t="array" ref="L19">iferror(index(Pelitulokset!$AI$184:$JL$184,1,match($C19,Pelitulokset!$AI$3:$JL$3,0)),"")</f>
        <v>1015.463624</v>
      </c>
      <c r="M19" s="87">
        <f t="shared" si="1"/>
        <v>0</v>
      </c>
      <c r="N19" s="85"/>
      <c r="O19" s="85" t="str">
        <f t="shared" si="2"/>
        <v>10.</v>
      </c>
      <c r="P19" s="85" t="str">
        <f t="shared" si="3"/>
        <v>11.</v>
      </c>
      <c r="Q19" s="85" t="str">
        <f t="shared" si="4"/>
        <v>25.</v>
      </c>
      <c r="R19" s="62"/>
      <c r="S19" s="88"/>
      <c r="T19" s="62"/>
      <c r="U19" s="62"/>
      <c r="V19" s="1"/>
      <c r="W19" s="1"/>
      <c r="Y19" s="92"/>
      <c r="Z19" s="92"/>
    </row>
    <row r="20">
      <c r="A20" s="79"/>
      <c r="B20" s="80">
        <v>16.0</v>
      </c>
      <c r="C20" s="92" t="s">
        <v>91</v>
      </c>
      <c r="D20" s="92" t="s">
        <v>84</v>
      </c>
      <c r="E20" s="98">
        <v>2190.3961477261246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2 dan (2190)</v>
      </c>
      <c r="J20" s="86">
        <f t="array" ref="J20">iferror(index(Pelitulokset!$AI$183:$JL$183,1,match($C20,Pelitulokset!$AI$3:$JL$3,0)),"")</f>
        <v>2190.396148</v>
      </c>
      <c r="K20" s="86" t="str">
        <f t="array" ref="K20">iferror(index('Säännöt ja ohjeet'!$H$19:$H$45,match(L20,'Säännöt ja ohjeet'!$J$19:$J$45,-1)+1,0) &amp; " (" &amp; round(L20,0) &amp; ")","")</f>
        <v>2 dan (2190)</v>
      </c>
      <c r="L20" s="86">
        <f t="array" ref="L20">iferror(index(Pelitulokset!$AI$184:$JL$184,1,match($C20,Pelitulokset!$AI$3:$JL$3,0)),"")</f>
        <v>2190.396148</v>
      </c>
      <c r="M20" s="87">
        <f t="shared" si="1"/>
        <v>0</v>
      </c>
      <c r="N20" s="85"/>
      <c r="O20" s="85" t="str">
        <f t="shared" si="2"/>
        <v>10.</v>
      </c>
      <c r="P20" s="85" t="str">
        <f t="shared" si="3"/>
        <v>11.</v>
      </c>
      <c r="Q20" s="85" t="str">
        <f t="shared" si="4"/>
        <v>6.</v>
      </c>
      <c r="R20" s="62"/>
      <c r="S20" s="88"/>
      <c r="T20" s="62"/>
      <c r="U20" s="62"/>
      <c r="V20" s="1"/>
      <c r="W20" s="1"/>
      <c r="Y20" s="92"/>
      <c r="Z20" s="92"/>
    </row>
    <row r="21">
      <c r="A21" s="79"/>
      <c r="B21" s="80">
        <v>17.0</v>
      </c>
      <c r="C21" s="92" t="s">
        <v>46</v>
      </c>
      <c r="D21" s="92" t="s">
        <v>82</v>
      </c>
      <c r="E21" s="98">
        <v>1335.441433140475</v>
      </c>
      <c r="F21" s="83"/>
      <c r="G21" s="84">
        <f>if(isblank(C21),"",(countif(Pelitulokset!E:E,C21)))</f>
        <v>1</v>
      </c>
      <c r="H21" s="85">
        <f>if(isblank(C21),"",countif(Pelitulokset!B:C,C21))</f>
        <v>1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32</v>
      </c>
      <c r="N21" s="85"/>
      <c r="O21" s="85" t="str">
        <f t="shared" si="2"/>
        <v>8.</v>
      </c>
      <c r="P21" s="85" t="str">
        <f t="shared" si="3"/>
        <v>9.</v>
      </c>
      <c r="Q21" s="85" t="str">
        <f t="shared" si="4"/>
        <v>19.</v>
      </c>
      <c r="R21" s="62"/>
      <c r="S21" s="88"/>
      <c r="T21" s="62"/>
      <c r="U21" s="62"/>
      <c r="V21" s="1"/>
      <c r="W21" s="1"/>
      <c r="Y21" s="92"/>
      <c r="Z21" s="92"/>
    </row>
    <row r="22">
      <c r="A22" s="79"/>
      <c r="B22" s="80">
        <v>18.0</v>
      </c>
      <c r="C22" s="92" t="s">
        <v>92</v>
      </c>
      <c r="D22" s="92" t="s">
        <v>93</v>
      </c>
      <c r="E22" s="98">
        <v>2316.46948829416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3 dan (2316)</v>
      </c>
      <c r="J22" s="86">
        <f t="array" ref="J22">iferror(index(Pelitulokset!$AI$183:$JL$183,1,match($C22,Pelitulokset!$AI$3:$JL$3,0)),"")</f>
        <v>2316.469488</v>
      </c>
      <c r="K22" s="86" t="str">
        <f t="array" ref="K22">iferror(index('Säännöt ja ohjeet'!$H$19:$H$45,match(L22,'Säännöt ja ohjeet'!$J$19:$J$45,-1)+1,0) &amp; " (" &amp; round(L22,0) &amp; ")","")</f>
        <v>3 dan (2316)</v>
      </c>
      <c r="L22" s="86">
        <f t="array" ref="L22">iferror(index(Pelitulokset!$AI$184:$JL$184,1,match($C22,Pelitulokset!$AI$3:$JL$3,0)),"")</f>
        <v>2316.469488</v>
      </c>
      <c r="M22" s="87">
        <f t="shared" si="1"/>
        <v>0</v>
      </c>
      <c r="N22" s="85"/>
      <c r="O22" s="85" t="str">
        <f t="shared" si="2"/>
        <v>10.</v>
      </c>
      <c r="P22" s="85" t="str">
        <f t="shared" si="3"/>
        <v>11.</v>
      </c>
      <c r="Q22" s="85" t="str">
        <f t="shared" si="4"/>
        <v>3.</v>
      </c>
      <c r="R22" s="62"/>
      <c r="S22" s="88"/>
      <c r="T22" s="62"/>
      <c r="U22" s="62"/>
      <c r="V22" s="1"/>
      <c r="W22" s="1"/>
      <c r="Y22" s="92"/>
      <c r="Z22" s="92"/>
    </row>
    <row r="23">
      <c r="A23" s="79"/>
      <c r="B23" s="80">
        <v>19.0</v>
      </c>
      <c r="C23" s="92" t="s">
        <v>50</v>
      </c>
      <c r="D23" s="92" t="s">
        <v>94</v>
      </c>
      <c r="E23" s="98">
        <v>2111.6274424792146</v>
      </c>
      <c r="F23" s="83"/>
      <c r="G23" s="84">
        <f>if(isblank(C23),"",(countif(Pelitulokset!E:E,C23)))</f>
        <v>0</v>
      </c>
      <c r="H23" s="85">
        <f>if(isblank(C23),"",countif(Pelitulokset!B:C,C23))</f>
        <v>3</v>
      </c>
      <c r="I23" s="86" t="str">
        <f t="array" ref="I23">iferror(index('Säännöt ja ohjeet'!$H$19:$H$46,match(J23,'Säännöt ja ohjeet'!$J$19:$J$46,-1)+1,0) &amp; if(J23&gt;1600," (" &amp; round(J23,0) &amp; ")",""),"")</f>
        <v>1 dan (2095)</v>
      </c>
      <c r="J23" s="86">
        <f t="array" ref="J23">iferror(index(Pelitulokset!$AI$183:$JL$183,1,match($C23,Pelitulokset!$AI$3:$JL$3,0)),"")</f>
        <v>2094.846736</v>
      </c>
      <c r="K23" s="86" t="str">
        <f t="array" ref="K23">iferror(index('Säännöt ja ohjeet'!$H$19:$H$45,match(L23,'Säännöt ja ohjeet'!$J$19:$J$45,-1)+1,0) &amp; " (" &amp; round(L23,0) &amp; ")","")</f>
        <v>1 dan (2112)</v>
      </c>
      <c r="L23" s="86">
        <f t="array" ref="L23">iferror(index(Pelitulokset!$AI$184:$JL$184,1,match($C23,Pelitulokset!$AI$3:$JL$3,0)),"")</f>
        <v>2111.627442</v>
      </c>
      <c r="M23" s="87">
        <f t="shared" si="1"/>
        <v>0</v>
      </c>
      <c r="N23" s="85"/>
      <c r="O23" s="85" t="str">
        <f t="shared" si="2"/>
        <v>10.</v>
      </c>
      <c r="P23" s="85" t="str">
        <f t="shared" si="3"/>
        <v>11.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2"/>
      <c r="Z23" s="92"/>
    </row>
    <row r="24">
      <c r="A24" s="79"/>
      <c r="B24" s="80">
        <v>20.0</v>
      </c>
      <c r="C24" s="92" t="s">
        <v>95</v>
      </c>
      <c r="D24" s="92" t="s">
        <v>96</v>
      </c>
      <c r="E24" s="98">
        <v>636.9434936811512</v>
      </c>
      <c r="F24" s="83"/>
      <c r="G24" s="84">
        <f>if(isblank(C24),"",(countif(Pelitulokset!E:E,C24)))</f>
        <v>0</v>
      </c>
      <c r="H24" s="85">
        <f>if(isblank(C24),"",countif(Pelitulokset!B:C,C24))</f>
        <v>0</v>
      </c>
      <c r="I24" s="86" t="str">
        <f t="array" ref="I24">iferror(index('Säännöt ja ohjeet'!$H$19:$H$46,match(J24,'Säännöt ja ohjeet'!$J$19:$J$46,-1)+1,0) &amp; if(J24&gt;1600," (" &amp; round(J24,0) &amp; ")",""),"")</f>
        <v>15 kyu</v>
      </c>
      <c r="J24" s="86">
        <f t="array" ref="J24">iferror(index(Pelitulokset!$AI$183:$JL$183,1,match($C24,Pelitulokset!$AI$3:$JL$3,0)),"")</f>
        <v>636.9434937</v>
      </c>
      <c r="K24" s="86" t="str">
        <f t="array" ref="K24">iferror(index('Säännöt ja ohjeet'!$H$19:$H$45,match(L24,'Säännöt ja ohjeet'!$J$19:$J$45,-1)+1,0) &amp; " (" &amp; round(L24,0) &amp; ")","")</f>
        <v>15 kyu (637)</v>
      </c>
      <c r="L24" s="86">
        <f t="array" ref="L24">iferror(index(Pelitulokset!$AI$184:$JL$184,1,match($C24,Pelitulokset!$AI$3:$JL$3,0)),"")</f>
        <v>636.9434937</v>
      </c>
      <c r="M24" s="87">
        <f t="shared" si="1"/>
        <v>0</v>
      </c>
      <c r="N24" s="85"/>
      <c r="O24" s="85" t="str">
        <f t="shared" si="2"/>
        <v>10.</v>
      </c>
      <c r="P24" s="85" t="str">
        <f t="shared" si="3"/>
        <v>11.</v>
      </c>
      <c r="Q24" s="85" t="str">
        <f t="shared" si="4"/>
        <v>29.</v>
      </c>
      <c r="R24" s="62"/>
      <c r="S24" s="88"/>
      <c r="T24" s="62"/>
      <c r="U24" s="62"/>
      <c r="V24" s="1"/>
      <c r="W24" s="1"/>
      <c r="Y24" s="92"/>
      <c r="Z24" s="92"/>
    </row>
    <row r="25">
      <c r="A25" s="79"/>
      <c r="B25" s="80">
        <v>21.0</v>
      </c>
      <c r="C25" s="92" t="s">
        <v>43</v>
      </c>
      <c r="D25" s="92" t="s">
        <v>97</v>
      </c>
      <c r="E25" s="99">
        <v>786.0</v>
      </c>
      <c r="F25" s="100"/>
      <c r="G25" s="84">
        <f>if(isblank(C25),"",(countif(Pelitulokset!E:E,C25)))</f>
        <v>2</v>
      </c>
      <c r="H25" s="85">
        <f>if(isblank(C25),"",countif(Pelitulokset!B:C,C25))</f>
        <v>5</v>
      </c>
      <c r="I25" s="86" t="str">
        <f t="array" ref="I25">iferror(index('Säännöt ja ohjeet'!$H$19:$H$46,match(J25,'Säännöt ja ohjeet'!$J$19:$J$46,-1)+1,0) &amp; if(J25&gt;1600," (" &amp; round(J25,0) &amp; ")",""),"")</f>
        <v>12 kyu</v>
      </c>
      <c r="J25" s="86">
        <f t="array" ref="J25">iferror(index(Pelitulokset!$AI$183:$JL$183,1,match($C25,Pelitulokset!$AI$3:$JL$3,0)),"")</f>
        <v>880.3044819</v>
      </c>
      <c r="K25" s="86" t="str">
        <f t="array" ref="K25">iferror(index('Säännöt ja ohjeet'!$H$19:$H$45,match(L25,'Säännöt ja ohjeet'!$J$19:$J$45,-1)+1,0) &amp; " (" &amp; round(L25,0) &amp; ")","")</f>
        <v>12 kyu (885)</v>
      </c>
      <c r="L25" s="86">
        <f t="array" ref="L25">iferror(index(Pelitulokset!$AI$184:$JL$184,1,match($C25,Pelitulokset!$AI$3:$JL$3,0)),"")</f>
        <v>885.4757385</v>
      </c>
      <c r="M25" s="87">
        <f t="shared" si="1"/>
        <v>99</v>
      </c>
      <c r="N25" s="85"/>
      <c r="O25" s="85" t="str">
        <f t="shared" si="2"/>
        <v>4.</v>
      </c>
      <c r="P25" s="85" t="str">
        <f t="shared" si="3"/>
        <v>7.</v>
      </c>
      <c r="Q25" s="85" t="str">
        <f t="shared" si="4"/>
        <v>27.</v>
      </c>
      <c r="R25" s="62"/>
      <c r="S25" s="62"/>
      <c r="T25" s="62"/>
      <c r="U25" s="62"/>
      <c r="V25" s="1"/>
      <c r="W25" s="1"/>
      <c r="Y25" s="92"/>
      <c r="Z25" s="92"/>
    </row>
    <row r="26">
      <c r="A26" s="79"/>
      <c r="B26" s="80">
        <v>22.0</v>
      </c>
      <c r="C26" s="92" t="s">
        <v>98</v>
      </c>
      <c r="D26" s="92" t="s">
        <v>80</v>
      </c>
      <c r="E26" s="98">
        <v>1690.5385526522748</v>
      </c>
      <c r="F26" s="100"/>
      <c r="G26" s="84">
        <f>if(isblank(C26),"",(countif(Pelitulokset!E:E,C26)))</f>
        <v>0</v>
      </c>
      <c r="H26" s="85">
        <f>if(isblank(C26),"",countif(Pelitulokset!B:C,C26))</f>
        <v>0</v>
      </c>
      <c r="I26" s="86" t="str">
        <f t="array" ref="I26">iferror(index('Säännöt ja ohjeet'!$H$19:$H$46,match(J26,'Säännöt ja ohjeet'!$J$19:$J$46,-1)+1,0) &amp; if(J26&gt;1600," (" &amp; round(J26,0) &amp; ")",""),"")</f>
        <v>4 kyu (1691)</v>
      </c>
      <c r="J26" s="86">
        <f t="array" ref="J26">iferror(index(Pelitulokset!$AI$183:$JL$183,1,match($C26,Pelitulokset!$AI$3:$JL$3,0)),"")</f>
        <v>1690.538553</v>
      </c>
      <c r="K26" s="86" t="str">
        <f t="array" ref="K26">iferror(index('Säännöt ja ohjeet'!$H$19:$H$45,match(L26,'Säännöt ja ohjeet'!$J$19:$J$45,-1)+1,0) &amp; " (" &amp; round(L26,0) &amp; ")","")</f>
        <v>4 kyu (1691)</v>
      </c>
      <c r="L26" s="86">
        <f t="array" ref="L26">iferror(index(Pelitulokset!$AI$184:$JL$184,1,match($C26,Pelitulokset!$AI$3:$JL$3,0)),"")</f>
        <v>1690.538553</v>
      </c>
      <c r="M26" s="87">
        <f t="shared" si="1"/>
        <v>0</v>
      </c>
      <c r="N26" s="85"/>
      <c r="O26" s="85" t="str">
        <f t="shared" si="2"/>
        <v>10.</v>
      </c>
      <c r="P26" s="85" t="str">
        <f t="shared" si="3"/>
        <v>11.</v>
      </c>
      <c r="Q26" s="85" t="str">
        <f t="shared" si="4"/>
        <v>15.</v>
      </c>
      <c r="R26" s="62"/>
      <c r="S26" s="62"/>
      <c r="T26" s="62"/>
      <c r="U26" s="62"/>
      <c r="V26" s="1"/>
      <c r="W26" s="1"/>
      <c r="Y26" s="92"/>
      <c r="Z26" s="92"/>
    </row>
    <row r="27">
      <c r="A27" s="79"/>
      <c r="B27" s="80">
        <v>23.0</v>
      </c>
      <c r="C27" s="92" t="s">
        <v>99</v>
      </c>
      <c r="D27" s="92" t="s">
        <v>100</v>
      </c>
      <c r="E27" s="98">
        <v>281.1497684509158</v>
      </c>
      <c r="F27" s="100"/>
      <c r="G27" s="84">
        <f>if(isblank(C27),"",(countif(Pelitulokset!E:E,C27)))</f>
        <v>0</v>
      </c>
      <c r="H27" s="85">
        <f>if(isblank(C27),"",countif(Pelitulokset!B:C,C27))</f>
        <v>0</v>
      </c>
      <c r="I27" s="86" t="str">
        <f t="array" ref="I27">iferror(index('Säännöt ja ohjeet'!$H$19:$H$46,match(J27,'Säännöt ja ohjeet'!$J$19:$J$46,-1)+1,0) &amp; if(J27&gt;1600," (" &amp; round(J27,0) &amp; ")",""),"")</f>
        <v>18 kyu</v>
      </c>
      <c r="J27" s="86">
        <f t="array" ref="J27">iferror(index(Pelitulokset!$AI$183:$JL$183,1,match($C27,Pelitulokset!$AI$3:$JL$3,0)),"")</f>
        <v>281.1497685</v>
      </c>
      <c r="K27" s="86" t="str">
        <f t="array" ref="K27">iferror(index('Säännöt ja ohjeet'!$H$19:$H$45,match(L27,'Säännöt ja ohjeet'!$J$19:$J$45,-1)+1,0) &amp; " (" &amp; round(L27,0) &amp; ")","")</f>
        <v>18 kyu (281)</v>
      </c>
      <c r="L27" s="86">
        <f t="array" ref="L27">iferror(index(Pelitulokset!$AI$184:$JL$184,1,match($C27,Pelitulokset!$AI$3:$JL$3,0)),"")</f>
        <v>281.1497685</v>
      </c>
      <c r="M27" s="87">
        <f t="shared" si="1"/>
        <v>0</v>
      </c>
      <c r="N27" s="85"/>
      <c r="O27" s="85" t="str">
        <f t="shared" si="2"/>
        <v>10.</v>
      </c>
      <c r="P27" s="85" t="str">
        <f t="shared" si="3"/>
        <v>11.</v>
      </c>
      <c r="Q27" s="85" t="str">
        <f t="shared" si="4"/>
        <v>32.</v>
      </c>
      <c r="R27" s="62"/>
      <c r="S27" s="62"/>
      <c r="T27" s="62"/>
      <c r="U27" s="62"/>
      <c r="V27" s="1"/>
      <c r="W27" s="1"/>
      <c r="Y27" s="92"/>
      <c r="Z27" s="92"/>
    </row>
    <row r="28">
      <c r="A28" s="79"/>
      <c r="B28" s="80">
        <v>24.0</v>
      </c>
      <c r="C28" s="92" t="s">
        <v>101</v>
      </c>
      <c r="D28" s="92" t="s">
        <v>102</v>
      </c>
      <c r="E28" s="98">
        <v>-59.073582571773066</v>
      </c>
      <c r="F28" s="100"/>
      <c r="G28" s="84">
        <f>if(isblank(C28),"",(countif(Pelitulokset!E:E,C28)))</f>
        <v>0</v>
      </c>
      <c r="H28" s="85">
        <f>if(isblank(C28),"",countif(Pelitulokset!B:C,C28))</f>
        <v>0</v>
      </c>
      <c r="I28" s="86" t="str">
        <f t="array" ref="I28">iferror(index('Säännöt ja ohjeet'!$H$19:$H$46,match(J28,'Säännöt ja ohjeet'!$J$19:$J$46,-1)+1,0) &amp; if(J28&gt;1600," (" &amp; round(J28,0) &amp; ")",""),"")</f>
        <v>~25 kyu</v>
      </c>
      <c r="J28" s="86">
        <f t="array" ref="J28">iferror(index(Pelitulokset!$AI$183:$JL$183,1,match($C28,Pelitulokset!$AI$3:$JL$3,0)),"")</f>
        <v>-59.07358257</v>
      </c>
      <c r="K28" s="86" t="str">
        <f t="array" ref="K28">iferror(index('Säännöt ja ohjeet'!$H$19:$H$45,match(L28,'Säännöt ja ohjeet'!$J$19:$J$45,-1)+1,0) &amp; " (" &amp; round(L28,0) &amp; ")","")</f>
        <v/>
      </c>
      <c r="L28" s="86">
        <f t="array" ref="L28">iferror(index(Pelitulokset!$AI$184:$JL$184,1,match($C28,Pelitulokset!$AI$3:$JL$3,0)),"")</f>
        <v>-59.07358257</v>
      </c>
      <c r="M28" s="87">
        <f t="shared" si="1"/>
        <v>0</v>
      </c>
      <c r="N28" s="85"/>
      <c r="O28" s="85" t="str">
        <f t="shared" si="2"/>
        <v>10.</v>
      </c>
      <c r="P28" s="85" t="str">
        <f t="shared" si="3"/>
        <v>11.</v>
      </c>
      <c r="Q28" s="85" t="str">
        <f t="shared" si="4"/>
        <v>33.</v>
      </c>
      <c r="R28" s="62"/>
      <c r="S28" s="62"/>
      <c r="T28" s="62"/>
      <c r="U28" s="62"/>
      <c r="V28" s="1"/>
      <c r="W28" s="1"/>
      <c r="Y28" s="92"/>
      <c r="Z28" s="92"/>
    </row>
    <row r="29">
      <c r="A29" s="79"/>
      <c r="B29" s="80">
        <v>25.0</v>
      </c>
      <c r="C29" s="92" t="s">
        <v>103</v>
      </c>
      <c r="D29" s="92" t="s">
        <v>77</v>
      </c>
      <c r="E29" s="98">
        <v>1282.733877269346</v>
      </c>
      <c r="F29" s="100"/>
      <c r="G29" s="84">
        <f>if(isblank(C29),"",(countif(Pelitulokset!E:E,C29)))</f>
        <v>0</v>
      </c>
      <c r="H29" s="85">
        <f>if(isblank(C29),"",countif(Pelitulokset!B:C,C29))</f>
        <v>0</v>
      </c>
      <c r="I29" s="86" t="str">
        <f t="array" ref="I29">iferror(index('Säännöt ja ohjeet'!$H$19:$H$46,match(J29,'Säännöt ja ohjeet'!$J$19:$J$46,-1)+1,0) &amp; if(J29&gt;1600," (" &amp; round(J29,0) &amp; ")",""),"")</f>
        <v>8 kyu</v>
      </c>
      <c r="J29" s="86">
        <f t="array" ref="J29">iferror(index(Pelitulokset!$AI$183:$JL$183,1,match($C29,Pelitulokset!$AI$3:$JL$3,0)),"")</f>
        <v>1282.733877</v>
      </c>
      <c r="K29" s="86" t="str">
        <f t="array" ref="K29">iferror(index('Säännöt ja ohjeet'!$H$19:$H$45,match(L29,'Säännöt ja ohjeet'!$J$19:$J$45,-1)+1,0) &amp; " (" &amp; round(L29,0) &amp; ")","")</f>
        <v>8 kyu (1283)</v>
      </c>
      <c r="L29" s="86">
        <f t="array" ref="L29">iferror(index(Pelitulokset!$AI$184:$JL$184,1,match($C29,Pelitulokset!$AI$3:$JL$3,0)),"")</f>
        <v>1282.733877</v>
      </c>
      <c r="M29" s="87">
        <f t="shared" si="1"/>
        <v>0</v>
      </c>
      <c r="N29" s="85"/>
      <c r="O29" s="85" t="str">
        <f t="shared" si="2"/>
        <v>10.</v>
      </c>
      <c r="P29" s="85" t="str">
        <f t="shared" si="3"/>
        <v>11.</v>
      </c>
      <c r="Q29" s="85" t="str">
        <f t="shared" si="4"/>
        <v>21.</v>
      </c>
      <c r="R29" s="62"/>
      <c r="S29" s="62"/>
      <c r="T29" s="62"/>
      <c r="U29" s="62"/>
      <c r="V29" s="1"/>
      <c r="W29" s="1"/>
      <c r="Y29" s="92"/>
      <c r="Z29" s="92"/>
    </row>
    <row r="30">
      <c r="A30" s="79"/>
      <c r="B30" s="80">
        <v>26.0</v>
      </c>
      <c r="C30" s="92" t="s">
        <v>52</v>
      </c>
      <c r="D30" s="92" t="s">
        <v>102</v>
      </c>
      <c r="E30" s="98">
        <v>130.85916078585322</v>
      </c>
      <c r="F30" s="62"/>
      <c r="G30" s="84">
        <f>if(isblank(C30),"",(countif(Pelitulokset!E:E,C30)))</f>
        <v>1</v>
      </c>
      <c r="H30" s="85">
        <f>if(isblank(C30),"",countif(Pelitulokset!B:C,C30))</f>
        <v>5</v>
      </c>
      <c r="I30" s="86" t="str">
        <f t="array" ref="I30">iferror(index('Säännöt ja ohjeet'!$H$19:$H$46,match(J30,'Säännöt ja ohjeet'!$J$19:$J$46,-1)+1,0) &amp; if(J30&gt;1600," (" &amp; round(J30,0) &amp; ")",""),"")</f>
        <v>18 kyu</v>
      </c>
      <c r="J30" s="86">
        <f t="array" ref="J30">iferror(index(Pelitulokset!$AI$183:$JL$183,1,match($C30,Pelitulokset!$AI$3:$JL$3,0)),"")</f>
        <v>295.0069319</v>
      </c>
      <c r="K30" s="86" t="str">
        <f t="array" ref="K30">iferror(index('Säännöt ja ohjeet'!$H$19:$H$45,match(L30,'Säännöt ja ohjeet'!$J$19:$J$45,-1)+1,0) &amp; " (" &amp; round(L30,0) &amp; ")","")</f>
        <v>18 kyu (296)</v>
      </c>
      <c r="L30" s="86">
        <f t="array" ref="L30">iferror(index(Pelitulokset!$AI$184:$JL$184,1,match($C30,Pelitulokset!$AI$3:$JL$3,0)),"")</f>
        <v>296.0336261</v>
      </c>
      <c r="M30" s="87">
        <f t="shared" si="1"/>
        <v>165</v>
      </c>
      <c r="N30" s="85"/>
      <c r="O30" s="85" t="str">
        <f t="shared" si="2"/>
        <v>2.</v>
      </c>
      <c r="P30" s="85" t="str">
        <f t="shared" si="3"/>
        <v>9.</v>
      </c>
      <c r="Q30" s="85" t="str">
        <f t="shared" si="4"/>
        <v>31.</v>
      </c>
      <c r="R30" s="62"/>
      <c r="S30" s="62"/>
      <c r="T30" s="62"/>
      <c r="U30" s="62"/>
      <c r="V30" s="1"/>
      <c r="W30" s="1"/>
      <c r="Y30" s="92"/>
      <c r="Z30" s="92"/>
    </row>
    <row r="31">
      <c r="A31" s="79"/>
      <c r="B31" s="80">
        <v>27.0</v>
      </c>
      <c r="C31" s="92" t="s">
        <v>53</v>
      </c>
      <c r="D31" s="92" t="s">
        <v>80</v>
      </c>
      <c r="E31" s="98">
        <v>1751.9784383117858</v>
      </c>
      <c r="F31" s="62"/>
      <c r="G31" s="84">
        <f>if(isblank(C31),"",(countif(Pelitulokset!E:E,C31)))</f>
        <v>0</v>
      </c>
      <c r="H31" s="85">
        <f>if(isblank(C31),"",countif(Pelitulokset!B:C,C31))</f>
        <v>1</v>
      </c>
      <c r="I31" s="86" t="str">
        <f t="array" ref="I31">iferror(index('Säännöt ja ohjeet'!$H$19:$H$46,match(J31,'Säännöt ja ohjeet'!$J$19:$J$46,-1)+1,0) &amp; if(J31&gt;1600," (" &amp; round(J31,0) &amp; ")",""),"")</f>
        <v>4 kyu (1733)</v>
      </c>
      <c r="J31" s="86">
        <f t="array" ref="J31">iferror(index(Pelitulokset!$AI$183:$JL$183,1,match($C31,Pelitulokset!$AI$3:$JL$3,0)),"")</f>
        <v>1732.550996</v>
      </c>
      <c r="K31" s="86" t="str">
        <f t="array" ref="K31">iferror(index('Säännöt ja ohjeet'!$H$19:$H$45,match(L31,'Säännöt ja ohjeet'!$J$19:$J$45,-1)+1,0) &amp; " (" &amp; round(L31,0) &amp; ")","")</f>
        <v>3 kyu (1752)</v>
      </c>
      <c r="L31" s="86">
        <f t="array" ref="L31">iferror(index(Pelitulokset!$AI$184:$JL$184,1,match($C31,Pelitulokset!$AI$3:$JL$3,0)),"")</f>
        <v>1751.978438</v>
      </c>
      <c r="M31" s="87">
        <f t="shared" si="1"/>
        <v>0</v>
      </c>
      <c r="N31" s="85"/>
      <c r="O31" s="85" t="str">
        <f t="shared" si="2"/>
        <v>10.</v>
      </c>
      <c r="P31" s="85" t="str">
        <f t="shared" si="3"/>
        <v>11.</v>
      </c>
      <c r="Q31" s="85" t="str">
        <f t="shared" si="4"/>
        <v>14.</v>
      </c>
      <c r="R31" s="62"/>
      <c r="S31" s="62"/>
      <c r="T31" s="62"/>
      <c r="U31" s="62"/>
      <c r="V31" s="1"/>
      <c r="W31" s="1"/>
      <c r="Y31" s="92"/>
      <c r="Z31" s="92"/>
    </row>
    <row r="32">
      <c r="A32" s="79"/>
      <c r="B32" s="80">
        <v>28.0</v>
      </c>
      <c r="C32" s="92" t="s">
        <v>104</v>
      </c>
      <c r="D32" s="92" t="s">
        <v>105</v>
      </c>
      <c r="E32" s="98">
        <v>398.5029280827148</v>
      </c>
      <c r="F32" s="62"/>
      <c r="G32" s="84">
        <f>if(isblank(C32),"",(countif(Pelitulokset!E:E,C32)))</f>
        <v>0</v>
      </c>
      <c r="H32" s="85">
        <f>if(isblank(C32),"",countif(Pelitulokset!B:C,C32))</f>
        <v>0</v>
      </c>
      <c r="I32" s="86" t="str">
        <f t="array" ref="I32">iferror(index('Säännöt ja ohjeet'!$H$19:$H$46,match(J32,'Säännöt ja ohjeet'!$J$19:$J$46,-1)+1,0) &amp; if(J32&gt;1600," (" &amp; round(J32,0) &amp; ")",""),"")</f>
        <v>17 kyu</v>
      </c>
      <c r="J32" s="86">
        <f t="array" ref="J32">iferror(index(Pelitulokset!$AI$183:$JL$183,1,match($C32,Pelitulokset!$AI$3:$JL$3,0)),"")</f>
        <v>398.5029281</v>
      </c>
      <c r="K32" s="86" t="str">
        <f t="array" ref="K32">iferror(index('Säännöt ja ohjeet'!$H$19:$H$45,match(L32,'Säännöt ja ohjeet'!$J$19:$J$45,-1)+1,0) &amp; " (" &amp; round(L32,0) &amp; ")","")</f>
        <v>17 kyu (399)</v>
      </c>
      <c r="L32" s="86">
        <f t="array" ref="L32">iferror(index(Pelitulokset!$AI$184:$JL$184,1,match($C32,Pelitulokset!$AI$3:$JL$3,0)),"")</f>
        <v>398.5029281</v>
      </c>
      <c r="M32" s="87">
        <f t="shared" si="1"/>
        <v>0</v>
      </c>
      <c r="N32" s="85"/>
      <c r="O32" s="85" t="str">
        <f t="shared" si="2"/>
        <v>10.</v>
      </c>
      <c r="P32" s="85" t="str">
        <f t="shared" si="3"/>
        <v>11.</v>
      </c>
      <c r="Q32" s="85" t="str">
        <f t="shared" si="4"/>
        <v>30.</v>
      </c>
      <c r="R32" s="62"/>
      <c r="S32" s="62"/>
      <c r="T32" s="62"/>
      <c r="U32" s="62"/>
      <c r="V32" s="1"/>
      <c r="W32" s="1"/>
      <c r="Y32" s="92"/>
      <c r="Z32" s="92"/>
    </row>
    <row r="33">
      <c r="A33" s="79"/>
      <c r="B33" s="80">
        <v>29.0</v>
      </c>
      <c r="C33" s="92" t="s">
        <v>48</v>
      </c>
      <c r="D33" s="92" t="s">
        <v>78</v>
      </c>
      <c r="E33" s="98">
        <v>1813.5915238738519</v>
      </c>
      <c r="F33" s="62"/>
      <c r="G33" s="84">
        <f>if(isblank(C33),"",(countif(Pelitulokset!E:E,C33)))</f>
        <v>1</v>
      </c>
      <c r="H33" s="85">
        <f>if(isblank(C33),"",countif(Pelitulokset!B:C,C33))</f>
        <v>1</v>
      </c>
      <c r="I33" s="86" t="str">
        <f t="array" ref="I33">iferror(index('Säännöt ja ohjeet'!$H$19:$H$46,match(J33,'Säännöt ja ohjeet'!$J$19:$J$46,-1)+1,0) &amp; if(J33&gt;1600," (" &amp; round(J33,0) &amp; ")",""),"")</f>
        <v>3 kyu (1840)</v>
      </c>
      <c r="J33" s="86">
        <f t="array" ref="J33">iferror(index(Pelitulokset!$AI$183:$JL$183,1,match($C33,Pelitulokset!$AI$3:$JL$3,0)),"")</f>
        <v>1840.282391</v>
      </c>
      <c r="K33" s="86" t="str">
        <f t="array" ref="K33">iferror(index('Säännöt ja ohjeet'!$H$19:$H$45,match(L33,'Säännöt ja ohjeet'!$J$19:$J$45,-1)+1,0) &amp; " (" &amp; round(L33,0) &amp; ")","")</f>
        <v>3 kyu (1840)</v>
      </c>
      <c r="L33" s="86">
        <f t="array" ref="L33">iferror(index(Pelitulokset!$AI$184:$JL$184,1,match($C33,Pelitulokset!$AI$3:$JL$3,0)),"")</f>
        <v>1840.282391</v>
      </c>
      <c r="M33" s="87">
        <f t="shared" si="1"/>
        <v>27</v>
      </c>
      <c r="N33" s="85"/>
      <c r="O33" s="85" t="str">
        <f t="shared" si="2"/>
        <v>#N/A</v>
      </c>
      <c r="P33" s="85" t="str">
        <f t="shared" si="3"/>
        <v>9.</v>
      </c>
      <c r="Q33" s="85" t="str">
        <f t="shared" si="4"/>
        <v>11.</v>
      </c>
      <c r="R33" s="62"/>
      <c r="S33" s="62"/>
      <c r="T33" s="62"/>
      <c r="U33" s="62"/>
      <c r="V33" s="1"/>
      <c r="W33" s="1"/>
      <c r="Y33" s="92"/>
      <c r="Z33" s="92"/>
    </row>
    <row r="34">
      <c r="A34" s="79"/>
      <c r="B34" s="80">
        <v>30.0</v>
      </c>
      <c r="C34" s="92" t="s">
        <v>106</v>
      </c>
      <c r="D34" s="92" t="s">
        <v>81</v>
      </c>
      <c r="E34" s="98">
        <v>1479.4643048216492</v>
      </c>
      <c r="F34" s="62"/>
      <c r="G34" s="84">
        <f>if(isblank(C34),"",(countif(Pelitulokset!E:E,C34)))</f>
        <v>0</v>
      </c>
      <c r="H34" s="85">
        <f>if(isblank(C34),"",countif(Pelitulokset!B:C,C34))</f>
        <v>0</v>
      </c>
      <c r="I34" s="86" t="str">
        <f t="array" ref="I34">iferror(index('Säännöt ja ohjeet'!$H$19:$H$46,match(J34,'Säännöt ja ohjeet'!$J$19:$J$46,-1)+1,0) &amp; if(J34&gt;1600," (" &amp; round(J34,0) &amp; ")",""),"")</f>
        <v>6 kyu</v>
      </c>
      <c r="J34" s="86">
        <f t="array" ref="J34">iferror(index(Pelitulokset!$AI$183:$JL$183,1,match($C34,Pelitulokset!$AI$3:$JL$3,0)),"")</f>
        <v>1479.464305</v>
      </c>
      <c r="K34" s="86" t="str">
        <f t="array" ref="K34">iferror(index('Säännöt ja ohjeet'!$H$19:$H$45,match(L34,'Säännöt ja ohjeet'!$J$19:$J$45,-1)+1,0) &amp; " (" &amp; round(L34,0) &amp; ")","")</f>
        <v>6 kyu (1479)</v>
      </c>
      <c r="L34" s="86">
        <f t="array" ref="L34">iferror(index(Pelitulokset!$AI$184:$JL$184,1,match($C34,Pelitulokset!$AI$3:$JL$3,0)),"")</f>
        <v>1479.464305</v>
      </c>
      <c r="M34" s="87">
        <f t="shared" si="1"/>
        <v>0</v>
      </c>
      <c r="N34" s="85"/>
      <c r="O34" s="85" t="str">
        <f t="shared" si="2"/>
        <v>10.</v>
      </c>
      <c r="P34" s="85" t="str">
        <f t="shared" si="3"/>
        <v>11.</v>
      </c>
      <c r="Q34" s="85" t="str">
        <f t="shared" si="4"/>
        <v>18.</v>
      </c>
      <c r="R34" s="62"/>
      <c r="S34" s="62"/>
      <c r="T34" s="62"/>
      <c r="U34" s="62"/>
      <c r="V34" s="1"/>
      <c r="W34" s="1"/>
      <c r="Y34" s="92"/>
      <c r="Z34" s="92"/>
    </row>
    <row r="35">
      <c r="A35" s="79"/>
      <c r="B35" s="80">
        <v>31.0</v>
      </c>
      <c r="C35" s="92" t="s">
        <v>44</v>
      </c>
      <c r="D35" s="92" t="s">
        <v>97</v>
      </c>
      <c r="E35" s="99">
        <v>800.0</v>
      </c>
      <c r="F35" s="62"/>
      <c r="G35" s="84">
        <f>if(isblank(C35),"",(countif(Pelitulokset!E:E,C35)))</f>
        <v>1</v>
      </c>
      <c r="H35" s="85">
        <f>if(isblank(C35),"",countif(Pelitulokset!B:C,C35))</f>
        <v>3</v>
      </c>
      <c r="I35" s="86" t="str">
        <f t="array" ref="I35">iferror(index('Säännöt ja ohjeet'!$H$19:$H$46,match(J35,'Säännöt ja ohjeet'!$J$19:$J$46,-1)+1,0) &amp; if(J35&gt;1600," (" &amp; round(J35,0) &amp; ")",""),"")</f>
        <v>13 kyu</v>
      </c>
      <c r="J35" s="86">
        <f t="array" ref="J35">iferror(index(Pelitulokset!$AI$183:$JL$183,1,match($C35,Pelitulokset!$AI$3:$JL$3,0)),"")</f>
        <v>811.649061</v>
      </c>
      <c r="K35" s="86" t="str">
        <f t="array" ref="K35">iferror(index('Säännöt ja ohjeet'!$H$19:$H$45,match(L35,'Säännöt ja ohjeet'!$J$19:$J$45,-1)+1,0) &amp; " (" &amp; round(L35,0) &amp; ")","")</f>
        <v>12 kyu (868)</v>
      </c>
      <c r="L35" s="86">
        <f t="array" ref="L35">iferror(index(Pelitulokset!$AI$184:$JL$184,1,match($C35,Pelitulokset!$AI$3:$JL$3,0)),"")</f>
        <v>867.5358243</v>
      </c>
      <c r="M35" s="87">
        <f t="shared" si="1"/>
        <v>68</v>
      </c>
      <c r="N35" s="85"/>
      <c r="O35" s="85" t="str">
        <f t="shared" si="2"/>
        <v>#N/A</v>
      </c>
      <c r="P35" s="85" t="str">
        <f t="shared" si="3"/>
        <v>9.</v>
      </c>
      <c r="Q35" s="85" t="str">
        <f t="shared" si="4"/>
        <v>28.</v>
      </c>
      <c r="R35" s="62"/>
      <c r="S35" s="62"/>
      <c r="T35" s="62"/>
      <c r="U35" s="62"/>
      <c r="V35" s="1"/>
      <c r="W35" s="1"/>
      <c r="Y35" s="92"/>
      <c r="Z35" s="92"/>
    </row>
    <row r="36">
      <c r="A36" s="79"/>
      <c r="B36" s="80">
        <v>32.0</v>
      </c>
      <c r="C36" s="92" t="s">
        <v>45</v>
      </c>
      <c r="D36" s="92" t="s">
        <v>77</v>
      </c>
      <c r="E36" s="99">
        <v>1150.0</v>
      </c>
      <c r="F36" s="62"/>
      <c r="G36" s="84">
        <f>if(isblank(C36),"",(countif(Pelitulokset!E:E,C36)))</f>
        <v>1</v>
      </c>
      <c r="H36" s="85">
        <f>if(isblank(C36),"",countif(Pelitulokset!B:C,C36))</f>
        <v>6</v>
      </c>
      <c r="I36" s="86" t="str">
        <f t="array" ref="I36">iferror(index('Säännöt ja ohjeet'!$H$19:$H$46,match(J36,'Säännöt ja ohjeet'!$J$19:$J$46,-1)+1,0) &amp; if(J36&gt;1600," (" &amp; round(J36,0) &amp; ")",""),"")</f>
        <v>10 kyu</v>
      </c>
      <c r="J36" s="86">
        <f t="array" ref="J36">iferror(index(Pelitulokset!$AI$183:$JL$183,1,match($C36,Pelitulokset!$AI$3:$JL$3,0)),"")</f>
        <v>1147.122118</v>
      </c>
      <c r="K36" s="86" t="str">
        <f t="array" ref="K36">iferror(index('Säännöt ja ohjeet'!$H$19:$H$45,match(L36,'Säännöt ja ohjeet'!$J$19:$J$45,-1)+1,0) &amp; " (" &amp; round(L36,0) &amp; ")","")</f>
        <v>10 kyu (1150)</v>
      </c>
      <c r="L36" s="86">
        <f t="array" ref="L36">iferror(index(Pelitulokset!$AI$184:$JL$184,1,match($C36,Pelitulokset!$AI$3:$JL$3,0)),"")</f>
        <v>1150</v>
      </c>
      <c r="M36" s="87">
        <f t="shared" si="1"/>
        <v>0</v>
      </c>
      <c r="N36" s="85"/>
      <c r="O36" s="85" t="str">
        <f t="shared" si="2"/>
        <v>10.</v>
      </c>
      <c r="P36" s="85" t="str">
        <f t="shared" si="3"/>
        <v>9.</v>
      </c>
      <c r="Q36" s="85" t="str">
        <f t="shared" si="4"/>
        <v>24.</v>
      </c>
      <c r="R36" s="62"/>
      <c r="S36" s="62"/>
      <c r="T36" s="62"/>
      <c r="U36" s="62"/>
      <c r="V36" s="1"/>
      <c r="W36" s="1"/>
      <c r="Y36" s="92"/>
      <c r="Z36" s="92"/>
    </row>
    <row r="37">
      <c r="A37" s="101"/>
      <c r="B37" s="80">
        <v>33.0</v>
      </c>
      <c r="C37" s="92" t="s">
        <v>56</v>
      </c>
      <c r="D37" s="92" t="s">
        <v>90</v>
      </c>
      <c r="E37" s="99">
        <v>1000.0</v>
      </c>
      <c r="F37" s="62"/>
      <c r="G37" s="84">
        <f>if(isblank(C37),"",(countif(Pelitulokset!E:E,C37)))</f>
        <v>0</v>
      </c>
      <c r="H37" s="85">
        <f>if(isblank(C37),"",countif(Pelitulokset!B:C,C37))</f>
        <v>3</v>
      </c>
      <c r="I37" s="86" t="str">
        <f t="array" ref="I37">iferror(index('Säännöt ja ohjeet'!$H$19:$H$46,match(J37,'Säännöt ja ohjeet'!$J$19:$J$46,-1)+1,0) &amp; if(J37&gt;1600," (" &amp; round(J37,0) &amp; ")",""),"")</f>
        <v>11 kyu</v>
      </c>
      <c r="J37" s="86">
        <f t="array" ref="J37">iferror(index(Pelitulokset!$AI$183:$JL$183,1,match($C37,Pelitulokset!$AI$3:$JL$3,0)),"")</f>
        <v>1001.804666</v>
      </c>
      <c r="K37" s="86" t="str">
        <f t="array" ref="K37">iferror(index('Säännöt ja ohjeet'!$H$19:$H$45,match(L37,'Säännöt ja ohjeet'!$J$19:$J$45,-1)+1,0) &amp; " (" &amp; round(L37,0) &amp; ")","")</f>
        <v>11 kyu (1002)</v>
      </c>
      <c r="L37" s="86">
        <f t="array" ref="L37">iferror(index(Pelitulokset!$AI$184:$JL$184,1,match($C37,Pelitulokset!$AI$3:$JL$3,0)),"")</f>
        <v>1001.804666</v>
      </c>
      <c r="M37" s="87">
        <f t="shared" si="1"/>
        <v>2</v>
      </c>
      <c r="N37" s="85"/>
      <c r="O37" s="85" t="str">
        <f t="shared" si="2"/>
        <v>#N/A</v>
      </c>
      <c r="P37" s="85" t="str">
        <f t="shared" si="3"/>
        <v>11.</v>
      </c>
      <c r="Q37" s="85" t="str">
        <f t="shared" si="4"/>
        <v>26.</v>
      </c>
      <c r="R37" s="102"/>
      <c r="S37" s="102"/>
      <c r="T37" s="102"/>
      <c r="U37" s="102"/>
      <c r="V37" s="48"/>
      <c r="W37" s="48"/>
      <c r="X37" s="103"/>
      <c r="Y37" s="104"/>
      <c r="Z37" s="104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</row>
    <row r="38">
      <c r="A38" s="79"/>
      <c r="B38" s="80">
        <v>34.0</v>
      </c>
      <c r="C38" s="92"/>
      <c r="D38" s="92"/>
      <c r="E38" s="99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5" t="str">
        <f t="shared" si="4"/>
        <v/>
      </c>
      <c r="R38" s="62"/>
      <c r="S38" s="62"/>
      <c r="T38" s="62"/>
      <c r="U38" s="62"/>
      <c r="V38" s="1"/>
      <c r="W38" s="1"/>
      <c r="Y38" s="92"/>
      <c r="Z38" s="92"/>
    </row>
    <row r="39">
      <c r="A39" s="79"/>
      <c r="B39" s="80">
        <v>35.0</v>
      </c>
      <c r="C39" s="92"/>
      <c r="D39" s="92"/>
      <c r="E39" s="99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5" t="str">
        <f t="shared" si="4"/>
        <v/>
      </c>
      <c r="R39" s="62"/>
      <c r="S39" s="62"/>
      <c r="T39" s="62"/>
      <c r="U39" s="62"/>
      <c r="V39" s="1"/>
      <c r="W39" s="1"/>
      <c r="Y39" s="92"/>
      <c r="Z39" s="92"/>
    </row>
    <row r="40">
      <c r="A40" s="79"/>
      <c r="B40" s="80">
        <v>36.0</v>
      </c>
      <c r="C40" s="92"/>
      <c r="D40" s="92"/>
      <c r="E40" s="99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5" t="str">
        <f t="shared" si="4"/>
        <v/>
      </c>
      <c r="R40" s="62"/>
      <c r="S40" s="62"/>
      <c r="T40" s="62"/>
      <c r="U40" s="62"/>
      <c r="V40" s="1"/>
      <c r="W40" s="1"/>
      <c r="Y40" s="92"/>
      <c r="Z40" s="92"/>
    </row>
    <row r="41">
      <c r="A41" s="79"/>
      <c r="B41" s="80">
        <v>37.0</v>
      </c>
      <c r="C41" s="92"/>
      <c r="D41" s="92"/>
      <c r="E41" s="99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5" t="str">
        <f t="shared" si="4"/>
        <v/>
      </c>
      <c r="R41" s="62"/>
      <c r="S41" s="62"/>
      <c r="T41" s="62"/>
      <c r="U41" s="62"/>
      <c r="V41" s="1"/>
      <c r="W41" s="1"/>
      <c r="Y41" s="92"/>
      <c r="Z41" s="92"/>
    </row>
    <row r="42">
      <c r="A42" s="79"/>
      <c r="B42" s="80">
        <v>38.0</v>
      </c>
      <c r="C42" s="92"/>
      <c r="D42" s="92"/>
      <c r="E42" s="99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5" t="str">
        <f t="shared" si="4"/>
        <v/>
      </c>
      <c r="R42" s="62"/>
      <c r="S42" s="62"/>
      <c r="T42" s="62"/>
      <c r="U42" s="62"/>
      <c r="V42" s="1"/>
      <c r="W42" s="1"/>
      <c r="Y42" s="92"/>
      <c r="Z42" s="92"/>
    </row>
    <row r="43">
      <c r="A43" s="79"/>
      <c r="B43" s="80">
        <v>39.0</v>
      </c>
      <c r="C43" s="92"/>
      <c r="D43" s="92"/>
      <c r="E43" s="99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5" t="str">
        <f t="shared" si="4"/>
        <v/>
      </c>
      <c r="R43" s="62"/>
      <c r="S43" s="62"/>
      <c r="T43" s="62"/>
      <c r="U43" s="62"/>
      <c r="V43" s="1"/>
      <c r="W43" s="1"/>
      <c r="Y43" s="92"/>
      <c r="Z43" s="92"/>
    </row>
    <row r="44">
      <c r="A44" s="79"/>
      <c r="B44" s="80">
        <v>40.0</v>
      </c>
      <c r="C44" s="92"/>
      <c r="D44" s="92"/>
      <c r="E44" s="99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5" t="str">
        <f t="shared" si="4"/>
        <v/>
      </c>
      <c r="R44" s="62"/>
      <c r="S44" s="62"/>
      <c r="T44" s="62"/>
      <c r="U44" s="62"/>
      <c r="V44" s="1"/>
      <c r="W44" s="1"/>
      <c r="Y44" s="92"/>
      <c r="Z44" s="92"/>
    </row>
    <row r="45">
      <c r="A45" s="79"/>
      <c r="B45" s="80">
        <v>41.0</v>
      </c>
      <c r="C45" s="92"/>
      <c r="D45" s="92"/>
      <c r="E45" s="99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5" t="str">
        <f t="shared" si="4"/>
        <v/>
      </c>
      <c r="R45" s="62"/>
      <c r="S45" s="62"/>
      <c r="T45" s="62"/>
      <c r="U45" s="62"/>
      <c r="V45" s="1"/>
      <c r="W45" s="1"/>
      <c r="Y45" s="92"/>
      <c r="Z45" s="92"/>
    </row>
    <row r="46">
      <c r="A46" s="79"/>
      <c r="B46" s="80">
        <v>42.0</v>
      </c>
      <c r="C46" s="92"/>
      <c r="D46" s="92"/>
      <c r="E46" s="99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5" t="str">
        <f t="shared" si="4"/>
        <v/>
      </c>
      <c r="R46" s="62"/>
      <c r="S46" s="62"/>
      <c r="T46" s="62"/>
      <c r="U46" s="62"/>
      <c r="V46" s="1"/>
      <c r="W46" s="1"/>
      <c r="Y46" s="92"/>
      <c r="Z46" s="92"/>
    </row>
    <row r="47">
      <c r="A47" s="79"/>
      <c r="B47" s="80">
        <v>43.0</v>
      </c>
      <c r="C47" s="92"/>
      <c r="D47" s="92"/>
      <c r="E47" s="99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5" t="str">
        <f t="shared" si="4"/>
        <v/>
      </c>
      <c r="R47" s="62"/>
      <c r="S47" s="62"/>
      <c r="T47" s="62"/>
      <c r="U47" s="62"/>
      <c r="V47" s="1"/>
      <c r="W47" s="1"/>
      <c r="Y47" s="92"/>
      <c r="Z47" s="92"/>
    </row>
    <row r="48">
      <c r="A48" s="79"/>
      <c r="B48" s="80">
        <v>44.0</v>
      </c>
      <c r="C48" s="92"/>
      <c r="D48" s="92"/>
      <c r="E48" s="99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5" t="str">
        <f t="shared" si="4"/>
        <v/>
      </c>
      <c r="R48" s="62"/>
      <c r="S48" s="62"/>
      <c r="T48" s="62"/>
      <c r="U48" s="62"/>
      <c r="V48" s="1"/>
      <c r="W48" s="1"/>
      <c r="Y48" s="92"/>
      <c r="Z48" s="92"/>
    </row>
    <row r="49">
      <c r="A49" s="79"/>
      <c r="B49" s="80">
        <v>45.0</v>
      </c>
      <c r="C49" s="92"/>
      <c r="D49" s="92"/>
      <c r="E49" s="99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5" t="str">
        <f t="shared" si="4"/>
        <v/>
      </c>
      <c r="R49" s="62"/>
      <c r="S49" s="62"/>
      <c r="T49" s="62"/>
      <c r="U49" s="62"/>
      <c r="V49" s="1"/>
      <c r="W49" s="1"/>
      <c r="Y49" s="92"/>
      <c r="Z49" s="92"/>
    </row>
    <row r="50">
      <c r="A50" s="79"/>
      <c r="B50" s="80">
        <v>46.0</v>
      </c>
      <c r="C50" s="92"/>
      <c r="D50" s="92"/>
      <c r="E50" s="99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5" t="str">
        <f t="shared" si="4"/>
        <v/>
      </c>
      <c r="R50" s="62"/>
      <c r="S50" s="62"/>
      <c r="T50" s="62"/>
      <c r="U50" s="62"/>
      <c r="V50" s="1"/>
      <c r="W50" s="1"/>
      <c r="Y50" s="92"/>
      <c r="Z50" s="92"/>
    </row>
    <row r="51">
      <c r="A51" s="79"/>
      <c r="B51" s="80">
        <v>47.0</v>
      </c>
      <c r="C51" s="92"/>
      <c r="D51" s="92"/>
      <c r="E51" s="99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5" t="str">
        <f t="shared" si="4"/>
        <v/>
      </c>
      <c r="R51" s="62"/>
      <c r="S51" s="62"/>
      <c r="T51" s="62"/>
      <c r="U51" s="62"/>
      <c r="V51" s="1"/>
      <c r="W51" s="1"/>
      <c r="Y51" s="92"/>
      <c r="Z51" s="92"/>
    </row>
    <row r="52">
      <c r="A52" s="79"/>
      <c r="B52" s="80">
        <v>48.0</v>
      </c>
      <c r="C52" s="92"/>
      <c r="D52" s="92"/>
      <c r="E52" s="99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5" t="str">
        <f t="shared" si="4"/>
        <v/>
      </c>
      <c r="R52" s="62"/>
      <c r="S52" s="62"/>
      <c r="T52" s="62"/>
      <c r="U52" s="62"/>
      <c r="V52" s="1"/>
      <c r="W52" s="1"/>
      <c r="Y52" s="92"/>
      <c r="Z52" s="92"/>
    </row>
    <row r="53">
      <c r="A53" s="79"/>
      <c r="B53" s="80">
        <v>49.0</v>
      </c>
      <c r="C53" s="92"/>
      <c r="D53" s="92"/>
      <c r="E53" s="99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5" t="str">
        <f t="shared" si="4"/>
        <v/>
      </c>
      <c r="R53" s="62"/>
      <c r="S53" s="62"/>
      <c r="T53" s="62"/>
      <c r="U53" s="62"/>
      <c r="V53" s="1"/>
      <c r="W53" s="1"/>
      <c r="Y53" s="92"/>
      <c r="Z53" s="92"/>
    </row>
    <row r="54">
      <c r="A54" s="79"/>
      <c r="B54" s="80">
        <v>50.0</v>
      </c>
      <c r="C54" s="92"/>
      <c r="D54" s="92"/>
      <c r="E54" s="99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5" t="str">
        <f t="shared" si="4"/>
        <v/>
      </c>
      <c r="R54" s="62"/>
      <c r="S54" s="62"/>
      <c r="T54" s="62"/>
      <c r="U54" s="62"/>
      <c r="V54" s="1"/>
      <c r="W54" s="1"/>
      <c r="Y54" s="92"/>
      <c r="Z54" s="92"/>
    </row>
    <row r="55">
      <c r="A55" s="79"/>
      <c r="B55" s="80">
        <v>51.0</v>
      </c>
      <c r="C55" s="92"/>
      <c r="D55" s="92"/>
      <c r="E55" s="99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5" t="str">
        <f t="shared" si="4"/>
        <v/>
      </c>
      <c r="R55" s="62"/>
      <c r="S55" s="62"/>
      <c r="T55" s="62"/>
      <c r="U55" s="62"/>
      <c r="V55" s="1"/>
      <c r="W55" s="1"/>
      <c r="Y55" s="92"/>
      <c r="Z55" s="92"/>
    </row>
    <row r="56">
      <c r="A56" s="79"/>
      <c r="B56" s="80">
        <v>52.0</v>
      </c>
      <c r="C56" s="92"/>
      <c r="D56" s="92"/>
      <c r="E56" s="99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5" t="str">
        <f t="shared" si="4"/>
        <v/>
      </c>
      <c r="R56" s="62"/>
      <c r="S56" s="62"/>
      <c r="T56" s="62"/>
      <c r="U56" s="62"/>
      <c r="V56" s="1"/>
      <c r="W56" s="1"/>
      <c r="Y56" s="92"/>
      <c r="Z56" s="92"/>
    </row>
    <row r="57">
      <c r="A57" s="79"/>
      <c r="B57" s="80">
        <v>53.0</v>
      </c>
      <c r="C57" s="92"/>
      <c r="D57" s="92"/>
      <c r="E57" s="99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5" t="str">
        <f t="shared" si="4"/>
        <v/>
      </c>
      <c r="R57" s="62"/>
      <c r="S57" s="62"/>
      <c r="T57" s="62"/>
      <c r="U57" s="62"/>
      <c r="V57" s="1"/>
      <c r="W57" s="1"/>
      <c r="Y57" s="92"/>
      <c r="Z57" s="92"/>
    </row>
    <row r="58">
      <c r="A58" s="79"/>
      <c r="B58" s="80">
        <v>54.0</v>
      </c>
      <c r="C58" s="92"/>
      <c r="D58" s="92"/>
      <c r="E58" s="99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5" t="str">
        <f t="shared" si="4"/>
        <v/>
      </c>
      <c r="R58" s="62"/>
      <c r="S58" s="62"/>
      <c r="T58" s="62"/>
      <c r="U58" s="62"/>
      <c r="V58" s="1"/>
      <c r="W58" s="1"/>
      <c r="Y58" s="92"/>
      <c r="Z58" s="92"/>
    </row>
    <row r="59">
      <c r="A59" s="79"/>
      <c r="B59" s="80">
        <v>55.0</v>
      </c>
      <c r="C59" s="92"/>
      <c r="D59" s="92"/>
      <c r="E59" s="99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5" t="str">
        <f t="shared" si="4"/>
        <v/>
      </c>
      <c r="R59" s="62"/>
      <c r="S59" s="62"/>
      <c r="T59" s="62"/>
      <c r="U59" s="62"/>
      <c r="V59" s="1"/>
      <c r="W59" s="1"/>
      <c r="Y59" s="92"/>
      <c r="Z59" s="92"/>
    </row>
    <row r="60">
      <c r="A60" s="79"/>
      <c r="B60" s="80">
        <v>56.0</v>
      </c>
      <c r="C60" s="92"/>
      <c r="D60" s="92"/>
      <c r="E60" s="99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5" t="str">
        <f t="shared" si="4"/>
        <v/>
      </c>
      <c r="R60" s="62"/>
      <c r="S60" s="62"/>
      <c r="T60" s="62"/>
      <c r="U60" s="62"/>
      <c r="V60" s="1"/>
      <c r="W60" s="1"/>
      <c r="Y60" s="92"/>
      <c r="Z60" s="92"/>
    </row>
    <row r="61">
      <c r="A61" s="79"/>
      <c r="B61" s="80">
        <v>57.0</v>
      </c>
      <c r="C61" s="92"/>
      <c r="D61" s="92"/>
      <c r="E61" s="99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5" t="str">
        <f t="shared" si="4"/>
        <v/>
      </c>
      <c r="R61" s="62"/>
      <c r="S61" s="62"/>
      <c r="T61" s="62"/>
      <c r="U61" s="62"/>
      <c r="V61" s="1"/>
      <c r="W61" s="1"/>
      <c r="Y61" s="92"/>
      <c r="Z61" s="92"/>
    </row>
    <row r="62">
      <c r="A62" s="79"/>
      <c r="B62" s="80">
        <v>58.0</v>
      </c>
      <c r="C62" s="92"/>
      <c r="D62" s="92"/>
      <c r="E62" s="99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5" t="str">
        <f t="shared" si="4"/>
        <v/>
      </c>
      <c r="R62" s="62"/>
      <c r="S62" s="62"/>
      <c r="T62" s="62"/>
      <c r="U62" s="62"/>
      <c r="V62" s="1"/>
      <c r="W62" s="1"/>
      <c r="Y62" s="92"/>
      <c r="Z62" s="92"/>
    </row>
    <row r="63">
      <c r="A63" s="79"/>
      <c r="B63" s="80">
        <v>59.0</v>
      </c>
      <c r="C63" s="92"/>
      <c r="D63" s="92"/>
      <c r="E63" s="99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5" t="str">
        <f t="shared" si="4"/>
        <v/>
      </c>
      <c r="R63" s="62"/>
      <c r="S63" s="62"/>
      <c r="T63" s="62"/>
      <c r="U63" s="62"/>
      <c r="V63" s="1"/>
      <c r="W63" s="1"/>
      <c r="Y63" s="92"/>
      <c r="Z63" s="92"/>
    </row>
    <row r="64">
      <c r="A64" s="79"/>
      <c r="B64" s="80">
        <v>60.0</v>
      </c>
      <c r="C64" s="92"/>
      <c r="D64" s="92"/>
      <c r="E64" s="99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5" t="str">
        <f t="shared" si="4"/>
        <v/>
      </c>
      <c r="R64" s="62"/>
      <c r="S64" s="62"/>
      <c r="T64" s="62"/>
      <c r="U64" s="62"/>
      <c r="V64" s="1"/>
      <c r="W64" s="1"/>
      <c r="Y64" s="92"/>
      <c r="Z64" s="92"/>
    </row>
    <row r="65">
      <c r="A65" s="79"/>
      <c r="B65" s="80">
        <v>61.0</v>
      </c>
      <c r="C65" s="92"/>
      <c r="D65" s="92"/>
      <c r="E65" s="99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5" t="str">
        <f t="shared" si="4"/>
        <v/>
      </c>
      <c r="R65" s="62"/>
      <c r="S65" s="62"/>
      <c r="T65" s="62"/>
      <c r="U65" s="62"/>
      <c r="V65" s="1"/>
      <c r="W65" s="1"/>
      <c r="Y65" s="92"/>
      <c r="Z65" s="92"/>
    </row>
    <row r="66">
      <c r="A66" s="79"/>
      <c r="B66" s="80">
        <v>62.0</v>
      </c>
      <c r="C66" s="92"/>
      <c r="D66" s="92"/>
      <c r="E66" s="99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5" t="str">
        <f t="shared" si="4"/>
        <v/>
      </c>
      <c r="R66" s="62"/>
      <c r="S66" s="62"/>
      <c r="T66" s="62"/>
      <c r="U66" s="62"/>
      <c r="V66" s="1"/>
      <c r="W66" s="1"/>
      <c r="Y66" s="92"/>
      <c r="Z66" s="92"/>
    </row>
    <row r="67">
      <c r="A67" s="79"/>
      <c r="B67" s="80">
        <v>63.0</v>
      </c>
      <c r="C67" s="92"/>
      <c r="D67" s="92"/>
      <c r="E67" s="99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5" t="str">
        <f t="shared" si="4"/>
        <v/>
      </c>
      <c r="R67" s="62"/>
      <c r="S67" s="62"/>
      <c r="T67" s="62"/>
      <c r="U67" s="62"/>
      <c r="V67" s="1"/>
      <c r="W67" s="1"/>
      <c r="Y67" s="92"/>
      <c r="Z67" s="92"/>
    </row>
    <row r="68">
      <c r="A68" s="79"/>
      <c r="B68" s="80">
        <v>64.0</v>
      </c>
      <c r="C68" s="92"/>
      <c r="D68" s="92"/>
      <c r="E68" s="99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5" t="str">
        <f t="shared" si="4"/>
        <v/>
      </c>
      <c r="R68" s="62"/>
      <c r="S68" s="62"/>
      <c r="T68" s="62"/>
      <c r="U68" s="62"/>
      <c r="V68" s="1"/>
      <c r="W68" s="1"/>
      <c r="Y68" s="92"/>
      <c r="Z68" s="92"/>
    </row>
    <row r="69">
      <c r="A69" s="79"/>
      <c r="B69" s="80">
        <v>65.0</v>
      </c>
      <c r="C69" s="92"/>
      <c r="D69" s="92"/>
      <c r="E69" s="99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5" t="str">
        <f t="shared" si="4"/>
        <v/>
      </c>
      <c r="R69" s="62"/>
      <c r="S69" s="62"/>
      <c r="T69" s="62"/>
      <c r="U69" s="62"/>
      <c r="V69" s="1"/>
      <c r="W69" s="1"/>
      <c r="Y69" s="92"/>
      <c r="Z69" s="92"/>
    </row>
    <row r="70">
      <c r="A70" s="79"/>
      <c r="B70" s="80">
        <v>66.0</v>
      </c>
      <c r="C70" s="92"/>
      <c r="D70" s="92"/>
      <c r="E70" s="99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5" t="str">
        <f t="shared" si="4"/>
        <v/>
      </c>
      <c r="R70" s="62"/>
      <c r="S70" s="62"/>
      <c r="T70" s="62"/>
      <c r="U70" s="62"/>
      <c r="V70" s="1"/>
      <c r="W70" s="1"/>
      <c r="Y70" s="92"/>
      <c r="Z70" s="92"/>
    </row>
    <row r="71">
      <c r="A71" s="79"/>
      <c r="B71" s="80">
        <v>67.0</v>
      </c>
      <c r="C71" s="92"/>
      <c r="D71" s="92"/>
      <c r="E71" s="99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5" t="str">
        <f t="shared" si="4"/>
        <v/>
      </c>
      <c r="R71" s="62"/>
      <c r="S71" s="62"/>
      <c r="T71" s="62"/>
      <c r="U71" s="62"/>
      <c r="V71" s="1"/>
      <c r="W71" s="1"/>
      <c r="Y71" s="92"/>
      <c r="Z71" s="92"/>
    </row>
    <row r="72">
      <c r="A72" s="79"/>
      <c r="B72" s="80">
        <v>68.0</v>
      </c>
      <c r="C72" s="92"/>
      <c r="D72" s="92"/>
      <c r="E72" s="99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5" t="str">
        <f t="shared" si="4"/>
        <v/>
      </c>
      <c r="R72" s="62"/>
      <c r="S72" s="62"/>
      <c r="T72" s="62"/>
      <c r="U72" s="62"/>
      <c r="V72" s="1"/>
      <c r="W72" s="1"/>
      <c r="Y72" s="92"/>
      <c r="Z72" s="92"/>
    </row>
    <row r="73">
      <c r="A73" s="79"/>
      <c r="B73" s="80">
        <v>69.0</v>
      </c>
      <c r="C73" s="92"/>
      <c r="D73" s="92"/>
      <c r="E73" s="99"/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5" t="str">
        <f t="shared" si="4"/>
        <v/>
      </c>
      <c r="R73" s="62"/>
      <c r="S73" s="62"/>
      <c r="T73" s="62"/>
      <c r="U73" s="62"/>
      <c r="V73" s="1"/>
      <c r="W73" s="1"/>
      <c r="Y73" s="92"/>
      <c r="Z73" s="92"/>
    </row>
    <row r="74">
      <c r="A74" s="79"/>
      <c r="B74" s="80">
        <v>70.0</v>
      </c>
      <c r="C74" s="92"/>
      <c r="D74" s="92"/>
      <c r="E74" s="99"/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5" t="str">
        <f t="shared" si="4"/>
        <v/>
      </c>
      <c r="R74" s="62"/>
      <c r="S74" s="62"/>
      <c r="T74" s="62"/>
      <c r="U74" s="62"/>
      <c r="V74" s="1"/>
      <c r="W74" s="1"/>
      <c r="Y74" s="92"/>
      <c r="Z74" s="9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2"/>
      <c r="Z75" s="9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2"/>
      <c r="Z76" s="92"/>
    </row>
    <row r="77">
      <c r="A77" s="62"/>
      <c r="B77" s="63" t="s">
        <v>107</v>
      </c>
      <c r="C77" s="62"/>
      <c r="D77" s="62"/>
      <c r="E77" s="106">
        <f>AVERAGE(E5:E37)</f>
        <v>1453.253333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2"/>
      <c r="Z77" s="92"/>
    </row>
    <row r="78">
      <c r="A78" s="62"/>
      <c r="B78" s="63" t="s">
        <v>108</v>
      </c>
      <c r="C78" s="62"/>
      <c r="D78" s="62"/>
      <c r="E78" s="106">
        <f>average(J5:J30)</f>
        <v>1532.613092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7" t="s">
        <v>109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110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111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112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113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114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115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116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117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118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119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120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8" t="s">
        <v>121</v>
      </c>
      <c r="C17" s="62"/>
      <c r="D17" s="62"/>
      <c r="E17" s="62"/>
      <c r="F17" s="62"/>
      <c r="G17" s="62"/>
      <c r="H17" s="108" t="s">
        <v>122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123</v>
      </c>
      <c r="I18" s="69" t="s">
        <v>124</v>
      </c>
      <c r="J18" s="69" t="s">
        <v>125</v>
      </c>
      <c r="K18" s="62"/>
      <c r="L18" s="62"/>
      <c r="M18" s="62"/>
      <c r="N18" s="62"/>
      <c r="O18" s="62"/>
      <c r="P18" s="62"/>
      <c r="Q18" s="62"/>
    </row>
    <row r="19">
      <c r="A19" s="109"/>
      <c r="B19" s="109"/>
      <c r="C19" s="79"/>
      <c r="D19" s="79"/>
      <c r="E19" s="79"/>
      <c r="F19" s="79"/>
      <c r="G19" s="62"/>
      <c r="H19" s="110" t="s">
        <v>126</v>
      </c>
      <c r="I19" s="110">
        <v>2700.0</v>
      </c>
      <c r="J19" s="110">
        <v>2650.0</v>
      </c>
      <c r="K19" s="62"/>
      <c r="L19" s="63"/>
      <c r="M19" s="62"/>
      <c r="N19" s="62"/>
      <c r="O19" s="62"/>
      <c r="P19" s="62"/>
      <c r="Q19" s="62"/>
    </row>
    <row r="20">
      <c r="A20" s="94"/>
      <c r="B20" s="94"/>
      <c r="C20" s="93"/>
      <c r="D20" s="94"/>
      <c r="E20" s="93"/>
      <c r="F20" s="94"/>
      <c r="G20" s="62"/>
      <c r="H20" s="110" t="s">
        <v>127</v>
      </c>
      <c r="I20" s="110">
        <v>2600.0</v>
      </c>
      <c r="J20" s="110">
        <v>2550.0</v>
      </c>
      <c r="K20" s="62"/>
      <c r="L20" s="63"/>
      <c r="M20" s="62"/>
      <c r="N20" s="63"/>
      <c r="O20" s="62"/>
      <c r="P20" s="62"/>
      <c r="Q20" s="62"/>
    </row>
    <row r="21">
      <c r="A21" s="94"/>
      <c r="B21" s="94"/>
      <c r="C21" s="93"/>
      <c r="D21" s="94"/>
      <c r="E21" s="93"/>
      <c r="F21" s="94"/>
      <c r="G21" s="62"/>
      <c r="H21" s="110" t="s">
        <v>128</v>
      </c>
      <c r="I21" s="110">
        <v>2500.0</v>
      </c>
      <c r="J21" s="110">
        <v>2450.0</v>
      </c>
      <c r="K21" s="62"/>
      <c r="L21" s="63"/>
      <c r="M21" s="62"/>
      <c r="N21" s="63"/>
      <c r="O21" s="62"/>
      <c r="P21" s="62"/>
      <c r="Q21" s="62"/>
    </row>
    <row r="22">
      <c r="A22" s="94"/>
      <c r="B22" s="94"/>
      <c r="C22" s="93"/>
      <c r="D22" s="94"/>
      <c r="E22" s="93"/>
      <c r="F22" s="94"/>
      <c r="G22" s="62"/>
      <c r="H22" s="110" t="s">
        <v>79</v>
      </c>
      <c r="I22" s="110">
        <v>2400.0</v>
      </c>
      <c r="J22" s="110">
        <v>2350.0</v>
      </c>
      <c r="K22" s="62"/>
      <c r="L22" s="63"/>
      <c r="M22" s="62"/>
      <c r="N22" s="63"/>
      <c r="O22" s="62"/>
      <c r="P22" s="62"/>
      <c r="Q22" s="62"/>
    </row>
    <row r="23">
      <c r="A23" s="94"/>
      <c r="B23" s="94"/>
      <c r="C23" s="93"/>
      <c r="D23" s="94"/>
      <c r="E23" s="93"/>
      <c r="F23" s="94"/>
      <c r="G23" s="62"/>
      <c r="H23" s="110" t="s">
        <v>93</v>
      </c>
      <c r="I23" s="110">
        <v>2300.0</v>
      </c>
      <c r="J23" s="110">
        <v>2250.0</v>
      </c>
      <c r="K23" s="62"/>
      <c r="L23" s="63"/>
      <c r="M23" s="62"/>
      <c r="N23" s="63"/>
      <c r="O23" s="62"/>
      <c r="P23" s="62"/>
      <c r="Q23" s="62"/>
    </row>
    <row r="24">
      <c r="A24" s="94"/>
      <c r="B24" s="94"/>
      <c r="C24" s="93"/>
      <c r="D24" s="94"/>
      <c r="E24" s="93"/>
      <c r="F24" s="94"/>
      <c r="G24" s="62"/>
      <c r="H24" s="110" t="s">
        <v>84</v>
      </c>
      <c r="I24" s="110">
        <v>2200.0</v>
      </c>
      <c r="J24" s="110">
        <v>2150.0</v>
      </c>
      <c r="K24" s="62"/>
      <c r="L24" s="63"/>
      <c r="M24" s="62"/>
      <c r="N24" s="63"/>
      <c r="O24" s="62"/>
      <c r="P24" s="62"/>
      <c r="Q24" s="62"/>
    </row>
    <row r="25">
      <c r="A25" s="94"/>
      <c r="B25" s="111" t="s">
        <v>129</v>
      </c>
      <c r="C25" s="93"/>
      <c r="D25" s="94"/>
      <c r="E25" s="93"/>
      <c r="F25" s="94"/>
      <c r="G25" s="62"/>
      <c r="H25" s="110" t="s">
        <v>94</v>
      </c>
      <c r="I25" s="110">
        <v>2100.0</v>
      </c>
      <c r="J25" s="110">
        <v>2050.0</v>
      </c>
      <c r="K25" s="62"/>
      <c r="L25" s="62"/>
      <c r="M25" s="62"/>
      <c r="N25" s="62"/>
      <c r="O25" s="62"/>
      <c r="P25" s="62"/>
      <c r="Q25" s="62"/>
    </row>
    <row r="26">
      <c r="A26" s="94"/>
      <c r="B26" s="112"/>
      <c r="C26" s="93"/>
      <c r="D26" s="94"/>
      <c r="E26" s="93"/>
      <c r="F26" s="94"/>
      <c r="G26" s="62"/>
      <c r="H26" s="110" t="s">
        <v>88</v>
      </c>
      <c r="I26" s="110">
        <v>2000.0</v>
      </c>
      <c r="J26" s="110">
        <v>1950.0</v>
      </c>
      <c r="K26" s="62"/>
      <c r="L26" s="62"/>
      <c r="M26" s="62"/>
      <c r="N26" s="62"/>
      <c r="O26" s="62"/>
      <c r="P26" s="62"/>
      <c r="Q26" s="62"/>
    </row>
    <row r="27">
      <c r="A27" s="94"/>
      <c r="B27" s="107" t="s">
        <v>130</v>
      </c>
      <c r="C27" s="93"/>
      <c r="D27" s="94"/>
      <c r="E27" s="93"/>
      <c r="F27" s="94"/>
      <c r="G27" s="62"/>
      <c r="H27" s="110" t="s">
        <v>87</v>
      </c>
      <c r="I27" s="110">
        <v>1900.0</v>
      </c>
      <c r="J27" s="110">
        <v>1850.0</v>
      </c>
      <c r="K27" s="62"/>
      <c r="L27" s="62"/>
      <c r="M27" s="62"/>
      <c r="N27" s="62"/>
      <c r="O27" s="62"/>
      <c r="P27" s="62"/>
      <c r="Q27" s="62"/>
    </row>
    <row r="28">
      <c r="A28" s="94"/>
      <c r="B28" s="113" t="s">
        <v>131</v>
      </c>
      <c r="C28" s="93"/>
      <c r="D28" s="94"/>
      <c r="E28" s="93"/>
      <c r="F28" s="94"/>
      <c r="G28" s="62"/>
      <c r="H28" s="110" t="s">
        <v>78</v>
      </c>
      <c r="I28" s="110">
        <v>1800.0</v>
      </c>
      <c r="J28" s="110">
        <v>1750.0</v>
      </c>
      <c r="K28" s="62"/>
      <c r="L28" s="62"/>
      <c r="M28" s="62"/>
      <c r="N28" s="62"/>
      <c r="O28" s="62"/>
      <c r="P28" s="62"/>
      <c r="Q28" s="62"/>
    </row>
    <row r="29">
      <c r="A29" s="94"/>
      <c r="B29" s="113" t="s">
        <v>132</v>
      </c>
      <c r="C29" s="114"/>
      <c r="D29" s="112"/>
      <c r="E29" s="114"/>
      <c r="F29" s="112"/>
      <c r="G29" s="62"/>
      <c r="H29" s="110" t="s">
        <v>80</v>
      </c>
      <c r="I29" s="110">
        <v>1700.0</v>
      </c>
      <c r="J29" s="110">
        <v>1650.0</v>
      </c>
      <c r="K29" s="62"/>
      <c r="L29" s="62"/>
      <c r="M29" s="62"/>
      <c r="N29" s="62"/>
      <c r="O29" s="62"/>
      <c r="P29" s="62"/>
      <c r="Q29" s="62"/>
    </row>
    <row r="30">
      <c r="A30" s="94"/>
      <c r="B30" s="113" t="s">
        <v>133</v>
      </c>
      <c r="C30" s="114"/>
      <c r="D30" s="112"/>
      <c r="E30" s="114"/>
      <c r="F30" s="112"/>
      <c r="G30" s="62"/>
      <c r="H30" s="110" t="s">
        <v>134</v>
      </c>
      <c r="I30" s="110">
        <v>1600.0</v>
      </c>
      <c r="J30" s="110">
        <v>1550.0</v>
      </c>
      <c r="K30" s="62"/>
      <c r="L30" s="62"/>
      <c r="M30" s="62"/>
      <c r="N30" s="62"/>
      <c r="O30" s="62"/>
      <c r="P30" s="62"/>
      <c r="Q30" s="62"/>
    </row>
    <row r="31">
      <c r="A31" s="108"/>
      <c r="B31" s="113" t="s">
        <v>135</v>
      </c>
      <c r="C31" s="115"/>
      <c r="D31" s="115"/>
      <c r="E31" s="115"/>
      <c r="F31" s="115"/>
      <c r="G31" s="62"/>
      <c r="H31" s="110" t="s">
        <v>81</v>
      </c>
      <c r="I31" s="110">
        <v>1500.0</v>
      </c>
      <c r="J31" s="110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3" t="s">
        <v>136</v>
      </c>
      <c r="C32" s="115"/>
      <c r="D32" s="115"/>
      <c r="E32" s="115"/>
      <c r="F32" s="115"/>
      <c r="G32" s="62"/>
      <c r="H32" s="110" t="s">
        <v>137</v>
      </c>
      <c r="I32" s="110">
        <v>1400.0</v>
      </c>
      <c r="J32" s="110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6" t="s">
        <v>138</v>
      </c>
      <c r="C33" s="115"/>
      <c r="D33" s="115"/>
      <c r="E33" s="115"/>
      <c r="F33" s="115"/>
      <c r="G33" s="62"/>
      <c r="H33" s="110" t="s">
        <v>82</v>
      </c>
      <c r="I33" s="110">
        <v>1300.0</v>
      </c>
      <c r="J33" s="110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3" t="s">
        <v>139</v>
      </c>
      <c r="C34" s="115"/>
      <c r="D34" s="115"/>
      <c r="E34" s="115"/>
      <c r="F34" s="115"/>
      <c r="G34" s="62"/>
      <c r="H34" s="110" t="s">
        <v>77</v>
      </c>
      <c r="I34" s="110">
        <v>1200.0</v>
      </c>
      <c r="J34" s="110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3" t="s">
        <v>140</v>
      </c>
      <c r="C35" s="115"/>
      <c r="D35" s="115"/>
      <c r="E35" s="115"/>
      <c r="F35" s="115"/>
      <c r="G35" s="62"/>
      <c r="H35" s="110" t="s">
        <v>141</v>
      </c>
      <c r="I35" s="110">
        <v>1100.0</v>
      </c>
      <c r="J35" s="110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3" t="s">
        <v>142</v>
      </c>
      <c r="C36" s="115"/>
      <c r="D36" s="115"/>
      <c r="E36" s="115"/>
      <c r="F36" s="115"/>
      <c r="G36" s="62"/>
      <c r="H36" s="110" t="s">
        <v>90</v>
      </c>
      <c r="I36" s="110">
        <v>1000.0</v>
      </c>
      <c r="J36" s="110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3" t="s">
        <v>143</v>
      </c>
      <c r="C37" s="115"/>
      <c r="D37" s="115"/>
      <c r="E37" s="115"/>
      <c r="F37" s="115"/>
      <c r="G37" s="62"/>
      <c r="H37" s="110" t="s">
        <v>144</v>
      </c>
      <c r="I37" s="110">
        <v>900.0</v>
      </c>
      <c r="J37" s="110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3" t="s">
        <v>145</v>
      </c>
      <c r="C38" s="115"/>
      <c r="D38" s="115"/>
      <c r="E38" s="115"/>
      <c r="F38" s="115"/>
      <c r="G38" s="62"/>
      <c r="H38" s="110" t="s">
        <v>97</v>
      </c>
      <c r="I38" s="110">
        <v>800.0</v>
      </c>
      <c r="J38" s="110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3" t="s">
        <v>146</v>
      </c>
      <c r="C39" s="115"/>
      <c r="D39" s="115"/>
      <c r="E39" s="115"/>
      <c r="F39" s="115"/>
      <c r="G39" s="62"/>
      <c r="H39" s="110" t="s">
        <v>147</v>
      </c>
      <c r="I39" s="110">
        <v>700.0</v>
      </c>
      <c r="J39" s="110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3" t="s">
        <v>148</v>
      </c>
      <c r="C40" s="115"/>
      <c r="D40" s="115"/>
      <c r="E40" s="115"/>
      <c r="F40" s="115"/>
      <c r="G40" s="62"/>
      <c r="H40" s="110" t="s">
        <v>96</v>
      </c>
      <c r="I40" s="110">
        <v>600.0</v>
      </c>
      <c r="J40" s="110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3" t="s">
        <v>149</v>
      </c>
      <c r="C41" s="115"/>
      <c r="D41" s="115"/>
      <c r="E41" s="115"/>
      <c r="F41" s="115"/>
      <c r="G41" s="62"/>
      <c r="H41" s="110" t="s">
        <v>150</v>
      </c>
      <c r="I41" s="110">
        <v>500.0</v>
      </c>
      <c r="J41" s="110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3" t="s">
        <v>151</v>
      </c>
      <c r="C42" s="115"/>
      <c r="D42" s="115"/>
      <c r="E42" s="115"/>
      <c r="F42" s="115"/>
      <c r="G42" s="62"/>
      <c r="H42" s="110" t="s">
        <v>105</v>
      </c>
      <c r="I42" s="110">
        <v>400.0</v>
      </c>
      <c r="J42" s="110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5"/>
      <c r="C43" s="115"/>
      <c r="D43" s="115"/>
      <c r="E43" s="115"/>
      <c r="F43" s="115"/>
      <c r="G43" s="62"/>
      <c r="H43" s="110" t="s">
        <v>152</v>
      </c>
      <c r="I43" s="110">
        <v>300.0</v>
      </c>
      <c r="J43" s="110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5"/>
      <c r="C44" s="115"/>
      <c r="D44" s="115"/>
      <c r="E44" s="115"/>
      <c r="F44" s="115"/>
      <c r="G44" s="62"/>
      <c r="H44" s="110" t="s">
        <v>100</v>
      </c>
      <c r="I44" s="110">
        <v>200.0</v>
      </c>
      <c r="J44" s="110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5"/>
      <c r="C45" s="115"/>
      <c r="D45" s="115"/>
      <c r="E45" s="115"/>
      <c r="F45" s="115"/>
      <c r="G45" s="62"/>
      <c r="H45" s="110" t="s">
        <v>102</v>
      </c>
      <c r="I45" s="110">
        <v>100.0</v>
      </c>
      <c r="J45" s="110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5"/>
      <c r="C46" s="115"/>
      <c r="D46" s="115"/>
      <c r="E46" s="115"/>
      <c r="F46" s="115"/>
      <c r="G46" s="62"/>
      <c r="H46" s="110" t="s">
        <v>153</v>
      </c>
      <c r="I46" s="110">
        <v>-1000.0</v>
      </c>
      <c r="J46" s="110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5"/>
      <c r="C47" s="115"/>
      <c r="D47" s="115"/>
      <c r="E47" s="115"/>
      <c r="F47" s="115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5"/>
      <c r="C48" s="115"/>
      <c r="D48" s="115"/>
      <c r="E48" s="115"/>
      <c r="F48" s="115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7" t="s">
        <v>154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8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9"/>
      <c r="M1" s="119"/>
      <c r="N1" s="119"/>
      <c r="O1" s="119"/>
      <c r="P1" s="119"/>
      <c r="Q1" s="119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9"/>
      <c r="M2" s="119"/>
      <c r="N2" s="119"/>
      <c r="O2" s="119"/>
      <c r="P2" s="119"/>
      <c r="Q2" s="119"/>
    </row>
    <row r="3">
      <c r="A3" s="62"/>
      <c r="B3" s="62"/>
      <c r="C3" s="62"/>
      <c r="D3" s="62"/>
      <c r="E3" s="62"/>
      <c r="F3" s="120" t="s">
        <v>155</v>
      </c>
      <c r="G3" s="62"/>
      <c r="H3" s="62"/>
      <c r="I3" s="62"/>
      <c r="J3" s="62"/>
      <c r="K3" s="121" t="s">
        <v>156</v>
      </c>
      <c r="L3" s="119"/>
      <c r="M3" s="122" t="s">
        <v>157</v>
      </c>
      <c r="N3" s="119"/>
      <c r="O3" s="119"/>
      <c r="P3" s="119"/>
      <c r="Q3" s="119"/>
    </row>
    <row r="4">
      <c r="A4" s="62"/>
      <c r="B4" s="62"/>
      <c r="C4" s="62"/>
      <c r="D4" s="62"/>
      <c r="E4" s="62"/>
      <c r="F4" s="123" t="s">
        <v>158</v>
      </c>
      <c r="G4" s="62"/>
      <c r="H4" s="62"/>
      <c r="I4" s="62"/>
      <c r="J4" s="62"/>
      <c r="K4" s="124" t="str">
        <f>M4- today() &amp; " päivää"</f>
        <v>−2 päivää</v>
      </c>
      <c r="L4" s="119"/>
      <c r="M4" s="125">
        <v>46112.0</v>
      </c>
      <c r="N4" s="119"/>
      <c r="O4" s="119"/>
      <c r="P4" s="119"/>
      <c r="Q4" s="119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9"/>
      <c r="M5" s="119"/>
      <c r="N5" s="119"/>
      <c r="O5" s="119"/>
      <c r="P5" s="119"/>
      <c r="Q5" s="119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9"/>
      <c r="M6" s="119"/>
      <c r="N6" s="119"/>
      <c r="O6" s="119"/>
      <c r="P6" s="119"/>
      <c r="Q6" s="119"/>
    </row>
    <row r="7">
      <c r="A7" s="62"/>
      <c r="B7" s="62"/>
      <c r="C7" s="62"/>
      <c r="D7" s="62"/>
      <c r="E7" s="62"/>
      <c r="F7" s="126" t="s">
        <v>159</v>
      </c>
      <c r="G7" s="62"/>
      <c r="H7" s="62"/>
      <c r="I7" s="62"/>
      <c r="J7" s="62"/>
      <c r="K7" s="62"/>
      <c r="L7" s="119"/>
      <c r="M7" s="119"/>
      <c r="N7" s="119"/>
      <c r="O7" s="119"/>
      <c r="P7" s="119"/>
      <c r="Q7" s="119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9"/>
      <c r="M8" s="119"/>
      <c r="N8" s="119"/>
      <c r="O8" s="119"/>
      <c r="P8" s="119"/>
      <c r="Q8" s="119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9"/>
      <c r="M9" s="119"/>
      <c r="N9" s="119"/>
      <c r="O9" s="119"/>
      <c r="P9" s="119"/>
      <c r="Q9" s="119"/>
    </row>
    <row r="10">
      <c r="A10" s="62"/>
      <c r="B10" s="62"/>
      <c r="C10" s="62"/>
      <c r="D10" s="62"/>
      <c r="E10" s="62"/>
      <c r="F10" s="62"/>
      <c r="G10" s="62"/>
      <c r="H10" s="62"/>
      <c r="I10" s="127"/>
      <c r="J10" s="62"/>
      <c r="K10" s="62"/>
      <c r="L10" s="119"/>
      <c r="M10" s="119"/>
      <c r="N10" s="119"/>
      <c r="O10" s="119"/>
      <c r="P10" s="119"/>
      <c r="Q10" s="119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9"/>
      <c r="M11" s="119"/>
      <c r="N11" s="119"/>
      <c r="O11" s="119"/>
      <c r="P11" s="119"/>
      <c r="Q11" s="119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9"/>
      <c r="M12" s="119"/>
      <c r="N12" s="119"/>
      <c r="O12" s="119"/>
      <c r="P12" s="119"/>
      <c r="Q12" s="119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9"/>
      <c r="M13" s="119"/>
      <c r="N13" s="119"/>
      <c r="O13" s="119"/>
      <c r="P13" s="119"/>
      <c r="Q13" s="119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9"/>
      <c r="M14" s="119"/>
      <c r="N14" s="119"/>
      <c r="O14" s="119"/>
      <c r="P14" s="119"/>
      <c r="Q14" s="119"/>
    </row>
    <row r="15">
      <c r="A15" s="62"/>
      <c r="B15" s="62"/>
      <c r="C15" s="62"/>
      <c r="D15" s="62"/>
      <c r="E15" s="62"/>
      <c r="F15" s="128" t="s">
        <v>160</v>
      </c>
      <c r="G15" s="129"/>
      <c r="H15" s="62"/>
      <c r="I15" s="62"/>
      <c r="J15" s="62"/>
      <c r="K15" s="62"/>
      <c r="L15" s="119"/>
      <c r="M15" s="119"/>
      <c r="N15" s="119"/>
      <c r="O15" s="119"/>
      <c r="P15" s="119"/>
      <c r="Q15" s="119"/>
    </row>
    <row r="16">
      <c r="A16" s="62"/>
      <c r="B16" s="62"/>
      <c r="C16" s="62"/>
      <c r="D16" s="62"/>
      <c r="E16" s="62"/>
      <c r="F16" s="130" t="str">
        <f t="array" ref="F16">iferror(index('Osallistujat ja seuranta'!$C$5:$C$30,match("1.",'Osallistujat ja seuranta'!$Q$5:$Q$30,0),0),"")</f>
        <v>Olli</v>
      </c>
      <c r="G16" s="130" t="str">
        <f t="array" ref="G16">iferror(index('Osallistujat ja seuranta'!$I$5:$I$30,match("1.",'Osallistujat ja seuranta'!$Q$5:$Q$30,0),0),"")</f>
        <v>4 dan (2442)</v>
      </c>
      <c r="H16" s="62"/>
      <c r="I16" s="62"/>
      <c r="J16" s="62"/>
      <c r="K16" s="62"/>
      <c r="L16" s="119"/>
      <c r="M16" s="119"/>
      <c r="N16" s="119"/>
      <c r="O16" s="119"/>
      <c r="P16" s="119"/>
      <c r="Q16" s="119"/>
    </row>
    <row r="17">
      <c r="A17" s="62"/>
      <c r="B17" s="62"/>
      <c r="C17" s="62"/>
      <c r="D17" s="62"/>
      <c r="E17" s="62"/>
      <c r="F17" s="130" t="str">
        <f t="array" ref="F17">iferror(index('Osallistujat ja seuranta'!$C$5:$C$30,match("2.",'Osallistujat ja seuranta'!$Q$5:$Q$30,0),0),"")</f>
        <v>Timo</v>
      </c>
      <c r="G17" s="130" t="str">
        <f t="array" ref="G17">iferror(index('Osallistujat ja seuranta'!$I$5:$I$30,match("2.",'Osallistujat ja seuranta'!$Q$5:$Q$30,0),0),"")</f>
        <v>3 dan (2324)</v>
      </c>
      <c r="H17" s="62"/>
      <c r="I17" s="62"/>
      <c r="J17" s="62"/>
      <c r="K17" s="62"/>
      <c r="L17" s="119"/>
      <c r="M17" s="119"/>
      <c r="N17" s="119"/>
      <c r="O17" s="119"/>
      <c r="P17" s="119"/>
      <c r="Q17" s="119"/>
    </row>
    <row r="18">
      <c r="A18" s="62"/>
      <c r="B18" s="62"/>
      <c r="C18" s="62"/>
      <c r="D18" s="62"/>
      <c r="E18" s="62"/>
      <c r="F18" s="130" t="str">
        <f t="array" ref="F18">iferror(index('Osallistujat ja seuranta'!$C$5:$C$30,match("3.",'Osallistujat ja seuranta'!$Q$5:$Q$30,0),0),"")</f>
        <v>Oiva</v>
      </c>
      <c r="G18" s="130" t="str">
        <f t="array" ref="G18">iferror(index('Osallistujat ja seuranta'!$I$5:$I$30,match("3.",'Osallistujat ja seuranta'!$Q$5:$Q$30,0),0),"")</f>
        <v>3 dan (2316)</v>
      </c>
      <c r="H18" s="62"/>
      <c r="I18" s="62"/>
      <c r="J18" s="62"/>
      <c r="K18" s="62"/>
      <c r="L18" s="119"/>
      <c r="M18" s="119"/>
      <c r="N18" s="119"/>
      <c r="O18" s="119"/>
      <c r="P18" s="119"/>
      <c r="Q18" s="119"/>
    </row>
    <row r="19">
      <c r="A19" s="62"/>
      <c r="B19" s="62"/>
      <c r="C19" s="62"/>
      <c r="D19" s="62"/>
      <c r="E19" s="62"/>
      <c r="F19" s="131" t="s">
        <v>161</v>
      </c>
      <c r="G19" s="62"/>
      <c r="H19" s="62"/>
      <c r="I19" s="62"/>
      <c r="J19" s="62"/>
      <c r="K19" s="62"/>
      <c r="L19" s="119"/>
      <c r="M19" s="119"/>
      <c r="N19" s="119"/>
      <c r="O19" s="119"/>
      <c r="P19" s="119"/>
      <c r="Q19" s="119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9"/>
      <c r="M20" s="119"/>
      <c r="N20" s="119"/>
      <c r="O20" s="119"/>
      <c r="P20" s="119"/>
      <c r="Q20" s="119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9"/>
      <c r="M21" s="119"/>
      <c r="N21" s="119"/>
      <c r="O21" s="119"/>
      <c r="P21" s="119"/>
      <c r="Q21" s="119"/>
    </row>
    <row r="22">
      <c r="A22" s="62"/>
      <c r="B22" s="62"/>
      <c r="C22" s="62"/>
      <c r="D22" s="62"/>
      <c r="E22" s="62"/>
      <c r="F22" s="132" t="s">
        <v>162</v>
      </c>
      <c r="G22" s="62"/>
      <c r="H22" s="62"/>
      <c r="I22" s="62"/>
      <c r="J22" s="62"/>
      <c r="K22" s="62"/>
      <c r="L22" s="119"/>
      <c r="M22" s="119"/>
      <c r="N22" s="119"/>
      <c r="O22" s="119"/>
      <c r="P22" s="119"/>
      <c r="Q22" s="119"/>
    </row>
    <row r="23">
      <c r="A23" s="62"/>
      <c r="B23" s="62"/>
      <c r="C23" s="62"/>
      <c r="D23" s="62"/>
      <c r="E23" s="62"/>
      <c r="F23" s="133" t="s">
        <v>158</v>
      </c>
      <c r="G23" s="62"/>
      <c r="H23" s="62"/>
      <c r="I23" s="62"/>
      <c r="J23" s="62"/>
      <c r="K23" s="62"/>
      <c r="L23" s="119"/>
      <c r="M23" s="119"/>
      <c r="N23" s="119"/>
      <c r="O23" s="119"/>
      <c r="P23" s="119"/>
      <c r="Q23" s="119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9"/>
      <c r="M24" s="119"/>
      <c r="N24" s="119"/>
      <c r="O24" s="119"/>
      <c r="P24" s="119"/>
      <c r="Q24" s="119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9"/>
      <c r="M25" s="119"/>
      <c r="N25" s="119"/>
      <c r="O25" s="119"/>
      <c r="P25" s="119"/>
      <c r="Q25" s="119"/>
    </row>
    <row r="26">
      <c r="A26" s="62"/>
      <c r="B26" s="62"/>
      <c r="C26" s="62"/>
      <c r="D26" s="62"/>
      <c r="E26" s="62"/>
      <c r="F26" s="126" t="s">
        <v>163</v>
      </c>
      <c r="G26" s="62"/>
      <c r="H26" s="62"/>
      <c r="I26" s="62"/>
      <c r="J26" s="62"/>
      <c r="K26" s="62"/>
      <c r="L26" s="119"/>
      <c r="M26" s="119"/>
      <c r="N26" s="119"/>
      <c r="O26" s="119"/>
      <c r="P26" s="119"/>
      <c r="Q26" s="119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9"/>
      <c r="M27" s="119"/>
      <c r="N27" s="119"/>
      <c r="O27" s="119"/>
      <c r="P27" s="119"/>
      <c r="Q27" s="119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9"/>
      <c r="M28" s="119"/>
      <c r="N28" s="119"/>
      <c r="O28" s="119"/>
      <c r="P28" s="119"/>
      <c r="Q28" s="119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9"/>
      <c r="M29" s="119"/>
      <c r="N29" s="119"/>
      <c r="O29" s="119"/>
      <c r="P29" s="119"/>
      <c r="Q29" s="119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9"/>
      <c r="M30" s="119"/>
      <c r="N30" s="119"/>
      <c r="O30" s="119"/>
      <c r="P30" s="119"/>
      <c r="Q30" s="119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9"/>
      <c r="M31" s="119"/>
      <c r="N31" s="119"/>
      <c r="O31" s="119"/>
      <c r="P31" s="119"/>
      <c r="Q31" s="119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9"/>
      <c r="M32" s="119"/>
      <c r="N32" s="119"/>
      <c r="O32" s="119"/>
      <c r="P32" s="119"/>
      <c r="Q32" s="119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9"/>
      <c r="M33" s="119"/>
      <c r="N33" s="119"/>
      <c r="O33" s="119"/>
      <c r="P33" s="119"/>
      <c r="Q33" s="119"/>
    </row>
    <row r="34">
      <c r="A34" s="62"/>
      <c r="B34" s="62"/>
      <c r="C34" s="62"/>
      <c r="D34" s="62"/>
      <c r="E34" s="62"/>
      <c r="F34" s="128" t="s">
        <v>160</v>
      </c>
      <c r="G34" s="129"/>
      <c r="H34" s="134" t="s">
        <v>164</v>
      </c>
      <c r="I34" s="62"/>
      <c r="J34" s="62"/>
      <c r="K34" s="62"/>
      <c r="L34" s="119"/>
      <c r="M34" s="119"/>
      <c r="N34" s="119"/>
      <c r="O34" s="119"/>
      <c r="P34" s="119"/>
      <c r="Q34" s="119"/>
    </row>
    <row r="35">
      <c r="A35" s="62"/>
      <c r="B35" s="62"/>
      <c r="C35" s="62"/>
      <c r="D35" s="62"/>
      <c r="E35" s="62"/>
      <c r="F35" s="130" t="str">
        <f t="array" ref="F35">iferror(index('Osallistujat ja seuranta'!$C$5:$C$30,match("1.",'Osallistujat ja seuranta'!$O$5:$O$30,0),0),"")</f>
        <v>Jussa</v>
      </c>
      <c r="G35" s="130" t="str">
        <f t="array" ref="G35">iferror(index('Osallistujat ja seuranta'!$I$5:$I$30,match("1.",'Osallistujat ja seuranta'!$O$5:$O$30,0),0),"")</f>
        <v>2 kyu (1948)</v>
      </c>
      <c r="H35" s="135" t="str">
        <f t="array" ref="H35">iferror("+" &amp; round(index('Osallistujat ja seuranta'!$M$5:$M$30,match("1.",'Osallistujat ja seuranta'!$O$5:$O$30,0),0),0),"")</f>
        <v>+210</v>
      </c>
      <c r="I35" s="62"/>
      <c r="J35" s="62"/>
      <c r="K35" s="62"/>
      <c r="L35" s="119"/>
      <c r="M35" s="119"/>
      <c r="N35" s="119"/>
      <c r="O35" s="119"/>
      <c r="P35" s="119"/>
      <c r="Q35" s="119"/>
    </row>
    <row r="36">
      <c r="A36" s="62"/>
      <c r="B36" s="62"/>
      <c r="C36" s="62"/>
      <c r="D36" s="62"/>
      <c r="E36" s="62"/>
      <c r="F36" s="130" t="str">
        <f t="array" ref="F36">iferror(index('Osallistujat ja seuranta'!$C$5:$C$30,match("2.",'Osallistujat ja seuranta'!$O$5:$O$30,0),0),"")</f>
        <v>Ilia</v>
      </c>
      <c r="G36" s="130" t="str">
        <f t="array" ref="G36">iferror(index('Osallistujat ja seuranta'!$I$5:$I$30,match("2.",'Osallistujat ja seuranta'!$O$5:$O$30,0),0),"")</f>
        <v>18 kyu</v>
      </c>
      <c r="H36" s="135" t="str">
        <f t="array" ref="H36">iferror("+" &amp; round(index('Osallistujat ja seuranta'!$M$5:$M$30,match("2.",'Osallistujat ja seuranta'!$O$5:$O$30,0),0),0),"")</f>
        <v>+165</v>
      </c>
      <c r="I36" s="62"/>
      <c r="J36" s="62"/>
      <c r="K36" s="62"/>
      <c r="L36" s="119"/>
      <c r="M36" s="119"/>
      <c r="N36" s="119"/>
      <c r="O36" s="119"/>
      <c r="P36" s="119"/>
      <c r="Q36" s="119"/>
    </row>
    <row r="37">
      <c r="A37" s="62"/>
      <c r="B37" s="62"/>
      <c r="C37" s="62"/>
      <c r="D37" s="62"/>
      <c r="E37" s="62"/>
      <c r="F37" s="130" t="str">
        <f t="array" ref="F37">iferror(index('Osallistujat ja seuranta'!$C$5:$C$30,match("3.",'Osallistujat ja seuranta'!$O$5:$O$30,0),0),"")</f>
        <v>Lauri</v>
      </c>
      <c r="G37" s="130" t="str">
        <f t="array" ref="G37">iferror(index('Osallistujat ja seuranta'!$I$5:$I$30,match("3.",'Osallistujat ja seuranta'!$O$5:$O$30,0),0),"")</f>
        <v>4 kyu (1676)</v>
      </c>
      <c r="H37" s="135" t="str">
        <f t="array" ref="H37">iferror("+" &amp; round(index('Osallistujat ja seuranta'!$M$5:$M$30,match("3.",'Osallistujat ja seuranta'!$O$5:$O$30,0),0),0),"")</f>
        <v>+104</v>
      </c>
      <c r="I37" s="62"/>
      <c r="J37" s="62"/>
      <c r="K37" s="62"/>
      <c r="L37" s="119"/>
      <c r="M37" s="119"/>
      <c r="N37" s="119"/>
      <c r="O37" s="119"/>
      <c r="P37" s="119"/>
      <c r="Q37" s="119"/>
    </row>
    <row r="38">
      <c r="A38" s="62"/>
      <c r="B38" s="62"/>
      <c r="C38" s="62"/>
      <c r="D38" s="62"/>
      <c r="E38" s="62"/>
      <c r="F38" s="131" t="s">
        <v>161</v>
      </c>
      <c r="G38" s="62"/>
      <c r="H38" s="62"/>
      <c r="I38" s="62"/>
      <c r="J38" s="62"/>
      <c r="K38" s="62"/>
      <c r="L38" s="119"/>
      <c r="M38" s="119"/>
      <c r="N38" s="119"/>
      <c r="O38" s="119"/>
      <c r="P38" s="119"/>
      <c r="Q38" s="119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9"/>
      <c r="M39" s="119"/>
      <c r="N39" s="119"/>
      <c r="O39" s="119"/>
      <c r="P39" s="119"/>
      <c r="Q39" s="119"/>
    </row>
    <row r="40">
      <c r="A40" s="62"/>
      <c r="B40" s="62"/>
      <c r="C40" s="62"/>
      <c r="D40" s="62"/>
      <c r="E40" s="62"/>
      <c r="F40" s="136" t="s">
        <v>165</v>
      </c>
      <c r="G40" s="62"/>
      <c r="H40" s="62"/>
      <c r="I40" s="62"/>
      <c r="J40" s="62"/>
      <c r="K40" s="62"/>
      <c r="L40" s="119"/>
      <c r="M40" s="119"/>
      <c r="N40" s="119"/>
      <c r="O40" s="119"/>
      <c r="P40" s="119"/>
      <c r="Q40" s="119"/>
    </row>
    <row r="41">
      <c r="A41" s="62"/>
      <c r="B41" s="62"/>
      <c r="C41" s="62"/>
      <c r="D41" s="62"/>
      <c r="E41" s="62"/>
      <c r="F41" s="137" t="s">
        <v>158</v>
      </c>
      <c r="G41" s="62"/>
      <c r="H41" s="62"/>
      <c r="I41" s="62"/>
      <c r="J41" s="62"/>
      <c r="K41" s="62"/>
      <c r="L41" s="119"/>
      <c r="M41" s="119"/>
      <c r="N41" s="119"/>
      <c r="O41" s="119"/>
      <c r="P41" s="119"/>
      <c r="Q41" s="119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9"/>
      <c r="M42" s="119"/>
      <c r="N42" s="119"/>
      <c r="O42" s="119"/>
      <c r="P42" s="119"/>
      <c r="Q42" s="119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9"/>
      <c r="M43" s="119"/>
      <c r="N43" s="119"/>
      <c r="O43" s="119"/>
      <c r="P43" s="119"/>
      <c r="Q43" s="119"/>
    </row>
    <row r="44">
      <c r="A44" s="62"/>
      <c r="B44" s="62"/>
      <c r="C44" s="62"/>
      <c r="D44" s="62"/>
      <c r="E44" s="62"/>
      <c r="F44" s="126" t="s">
        <v>166</v>
      </c>
      <c r="G44" s="62"/>
      <c r="H44" s="62"/>
      <c r="I44" s="62"/>
      <c r="J44" s="62"/>
      <c r="K44" s="62"/>
      <c r="L44" s="119"/>
      <c r="M44" s="119"/>
      <c r="N44" s="119"/>
      <c r="O44" s="119"/>
      <c r="P44" s="119"/>
      <c r="Q44" s="119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9"/>
      <c r="M45" s="119"/>
      <c r="N45" s="119"/>
      <c r="O45" s="119"/>
      <c r="P45" s="119"/>
      <c r="Q45" s="119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9"/>
      <c r="M46" s="119"/>
      <c r="N46" s="119"/>
      <c r="O46" s="119"/>
      <c r="P46" s="119"/>
      <c r="Q46" s="119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9"/>
      <c r="M47" s="119"/>
      <c r="N47" s="119"/>
      <c r="O47" s="119"/>
      <c r="P47" s="119"/>
      <c r="Q47" s="119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9"/>
      <c r="M48" s="119"/>
      <c r="N48" s="119"/>
      <c r="O48" s="119"/>
      <c r="P48" s="119"/>
      <c r="Q48" s="119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9"/>
      <c r="M49" s="119"/>
      <c r="N49" s="119"/>
      <c r="O49" s="119"/>
      <c r="P49" s="119"/>
      <c r="Q49" s="119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9"/>
      <c r="M50" s="119"/>
      <c r="N50" s="119"/>
      <c r="O50" s="119"/>
      <c r="P50" s="119"/>
      <c r="Q50" s="119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9"/>
      <c r="M51" s="119"/>
      <c r="N51" s="119"/>
      <c r="O51" s="119"/>
      <c r="P51" s="119"/>
      <c r="Q51" s="119"/>
    </row>
    <row r="52">
      <c r="A52" s="62"/>
      <c r="B52" s="62"/>
      <c r="C52" s="62"/>
      <c r="D52" s="62"/>
      <c r="E52" s="62"/>
      <c r="F52" s="128" t="s">
        <v>160</v>
      </c>
      <c r="G52" s="129"/>
      <c r="H52" s="134" t="s">
        <v>68</v>
      </c>
      <c r="I52" s="62"/>
      <c r="J52" s="62"/>
      <c r="K52" s="62"/>
      <c r="L52" s="119"/>
      <c r="M52" s="119"/>
      <c r="N52" s="119"/>
      <c r="O52" s="119"/>
      <c r="P52" s="119"/>
      <c r="Q52" s="119"/>
    </row>
    <row r="53">
      <c r="A53" s="62"/>
      <c r="B53" s="62"/>
      <c r="C53" s="62"/>
      <c r="D53" s="62"/>
      <c r="E53" s="62"/>
      <c r="F53" s="130" t="str">
        <f t="array" ref="F53">iferror(index('Osallistujat ja seuranta'!$C$5:$C$30,match("1.",'Osallistujat ja seuranta'!$P$5:$P$30,0),0),"")</f>
        <v>Jussa</v>
      </c>
      <c r="G53" s="130" t="str">
        <f t="array" ref="G53">iferror(index('Osallistujat ja seuranta'!$I$5:$I$30,match("1.",'Osallistujat ja seuranta'!$P$5:$P$30,0),0),"")</f>
        <v>2 kyu (1948)</v>
      </c>
      <c r="H53" s="135">
        <f t="array" ref="H53">iferror(round(index('Osallistujat ja seuranta'!$G$5:$G$30,match("1.",'Osallistujat ja seuranta'!$P$5:$P$30,0),0),0),"")</f>
        <v>27</v>
      </c>
      <c r="I53" s="62"/>
      <c r="J53" s="62"/>
      <c r="K53" s="62"/>
      <c r="L53" s="119"/>
      <c r="M53" s="119"/>
      <c r="N53" s="119"/>
      <c r="O53" s="119"/>
      <c r="P53" s="119"/>
      <c r="Q53" s="119"/>
    </row>
    <row r="54">
      <c r="A54" s="62"/>
      <c r="B54" s="62"/>
      <c r="C54" s="62"/>
      <c r="D54" s="62"/>
      <c r="E54" s="62"/>
      <c r="F54" s="130" t="str">
        <f t="array" ref="F54">iferror(index('Osallistujat ja seuranta'!$C$5:$C$30,match("2.",'Osallistujat ja seuranta'!$P$5:$P$30,0),0),"")</f>
        <v>Olli</v>
      </c>
      <c r="G54" s="130" t="str">
        <f t="array" ref="G54">iferror(index('Osallistujat ja seuranta'!$I$5:$I$30,match("2.",'Osallistujat ja seuranta'!$P$5:$P$30,0),0),"")</f>
        <v>4 dan (2442)</v>
      </c>
      <c r="H54" s="135">
        <f t="array" ref="H54">iferror(round(index('Osallistujat ja seuranta'!$G$5:$G$30,match("2.",'Osallistujat ja seuranta'!$P$5:$P$30,0),0),0),"")</f>
        <v>19</v>
      </c>
      <c r="I54" s="62"/>
      <c r="J54" s="62"/>
      <c r="K54" s="62"/>
      <c r="L54" s="119"/>
      <c r="M54" s="119"/>
      <c r="N54" s="119"/>
      <c r="O54" s="119"/>
      <c r="P54" s="119"/>
      <c r="Q54" s="119"/>
    </row>
    <row r="55">
      <c r="A55" s="62"/>
      <c r="B55" s="62"/>
      <c r="C55" s="62"/>
      <c r="D55" s="62"/>
      <c r="E55" s="62"/>
      <c r="F55" s="130" t="str">
        <f t="array" ref="F55">iferror(index('Osallistujat ja seuranta'!$C$5:$C$30,match("3.",'Osallistujat ja seuranta'!$P$5:$P$30,0),0),"")</f>
        <v>Peitsa</v>
      </c>
      <c r="G55" s="130" t="str">
        <f t="array" ref="G55">iferror(index('Osallistujat ja seuranta'!$I$5:$I$30,match("3.",'Osallistujat ja seuranta'!$P$5:$P$30,0),0),"")</f>
        <v>4 kyu (1738)</v>
      </c>
      <c r="H55" s="135">
        <f t="array" ref="H55">iferror(round(index('Osallistujat ja seuranta'!$G$5:$G$30,match("3.",'Osallistujat ja seuranta'!$P$5:$P$30,0),0),0),"")</f>
        <v>13</v>
      </c>
      <c r="I55" s="62"/>
      <c r="J55" s="62"/>
      <c r="K55" s="62"/>
      <c r="L55" s="119"/>
      <c r="M55" s="119"/>
      <c r="N55" s="119"/>
      <c r="O55" s="119"/>
      <c r="P55" s="119"/>
      <c r="Q55" s="119"/>
    </row>
    <row r="56">
      <c r="A56" s="62"/>
      <c r="B56" s="62"/>
      <c r="C56" s="62"/>
      <c r="D56" s="62"/>
      <c r="E56" s="62"/>
      <c r="F56" s="131" t="s">
        <v>161</v>
      </c>
      <c r="G56" s="62"/>
      <c r="H56" s="62"/>
      <c r="I56" s="62"/>
      <c r="J56" s="62"/>
      <c r="K56" s="62"/>
      <c r="L56" s="119"/>
      <c r="M56" s="119"/>
      <c r="N56" s="119"/>
      <c r="O56" s="119"/>
      <c r="P56" s="119"/>
      <c r="Q56" s="119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9"/>
      <c r="M57" s="119"/>
      <c r="N57" s="119"/>
      <c r="O57" s="119"/>
      <c r="P57" s="119"/>
      <c r="Q57" s="119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9"/>
      <c r="M58" s="119"/>
      <c r="N58" s="119"/>
      <c r="O58" s="119"/>
      <c r="P58" s="119"/>
      <c r="Q58" s="119"/>
    </row>
    <row r="59">
      <c r="A59" s="62"/>
      <c r="B59" s="62"/>
      <c r="C59" s="62"/>
      <c r="D59" s="62"/>
      <c r="E59" s="62"/>
      <c r="F59" s="138" t="s">
        <v>167</v>
      </c>
      <c r="G59" s="62"/>
      <c r="H59" s="62"/>
      <c r="I59" s="62"/>
      <c r="J59" s="62"/>
      <c r="K59" s="62"/>
      <c r="L59" s="119"/>
      <c r="M59" s="119"/>
      <c r="N59" s="119"/>
      <c r="O59" s="119"/>
      <c r="P59" s="119"/>
      <c r="Q59" s="119"/>
    </row>
    <row r="60">
      <c r="A60" s="62"/>
      <c r="B60" s="62"/>
      <c r="C60" s="62"/>
      <c r="D60" s="62"/>
      <c r="E60" s="62"/>
      <c r="F60" s="139" t="s">
        <v>158</v>
      </c>
      <c r="G60" s="62"/>
      <c r="H60" s="62"/>
      <c r="I60" s="62"/>
      <c r="J60" s="62"/>
      <c r="K60" s="62"/>
      <c r="L60" s="119"/>
      <c r="M60" s="119"/>
      <c r="N60" s="119"/>
      <c r="O60" s="119"/>
      <c r="P60" s="119"/>
      <c r="Q60" s="119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9"/>
      <c r="M61" s="119"/>
      <c r="N61" s="119"/>
      <c r="O61" s="119"/>
      <c r="P61" s="119"/>
      <c r="Q61" s="119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9"/>
      <c r="M62" s="119"/>
      <c r="N62" s="119"/>
      <c r="O62" s="119"/>
      <c r="P62" s="119"/>
      <c r="Q62" s="119"/>
    </row>
    <row r="63">
      <c r="A63" s="62"/>
      <c r="B63" s="62"/>
      <c r="C63" s="62"/>
      <c r="D63" s="62"/>
      <c r="E63" s="62"/>
      <c r="F63" s="126" t="s">
        <v>168</v>
      </c>
      <c r="G63" s="62"/>
      <c r="H63" s="62"/>
      <c r="I63" s="62"/>
      <c r="J63" s="62"/>
      <c r="K63" s="62"/>
      <c r="L63" s="119"/>
      <c r="M63" s="119"/>
      <c r="N63" s="119"/>
      <c r="O63" s="119"/>
      <c r="P63" s="119"/>
      <c r="Q63" s="119"/>
    </row>
    <row r="64">
      <c r="A64" s="62"/>
      <c r="B64" s="62"/>
      <c r="C64" s="62"/>
      <c r="D64" s="62"/>
      <c r="E64" s="62"/>
      <c r="F64" s="63" t="s">
        <v>169</v>
      </c>
      <c r="G64" s="62"/>
      <c r="H64" s="62"/>
      <c r="I64" s="62"/>
      <c r="J64" s="62"/>
      <c r="K64" s="62"/>
      <c r="L64" s="119"/>
      <c r="M64" s="119"/>
      <c r="N64" s="119"/>
      <c r="O64" s="119"/>
      <c r="P64" s="119"/>
      <c r="Q64" s="119"/>
    </row>
    <row r="65">
      <c r="A65" s="62"/>
      <c r="B65" s="62"/>
      <c r="C65" s="62"/>
      <c r="D65" s="62"/>
      <c r="E65" s="62"/>
      <c r="F65" s="63" t="s">
        <v>170</v>
      </c>
      <c r="G65" s="62"/>
      <c r="H65" s="62"/>
      <c r="I65" s="62"/>
      <c r="J65" s="62"/>
      <c r="K65" s="62"/>
      <c r="L65" s="119"/>
      <c r="M65" s="119"/>
      <c r="N65" s="119"/>
      <c r="O65" s="119"/>
      <c r="P65" s="119"/>
      <c r="Q65" s="119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9"/>
      <c r="M66" s="119"/>
      <c r="N66" s="119"/>
      <c r="O66" s="119"/>
      <c r="P66" s="119"/>
      <c r="Q66" s="119"/>
    </row>
    <row r="67">
      <c r="A67" s="62"/>
      <c r="B67" s="62"/>
      <c r="C67" s="62"/>
      <c r="D67" s="62"/>
      <c r="E67" s="62"/>
      <c r="F67" s="128" t="s">
        <v>160</v>
      </c>
      <c r="G67" s="129"/>
      <c r="H67" s="140" t="s">
        <v>171</v>
      </c>
      <c r="I67" s="141"/>
      <c r="J67" s="142" t="s">
        <v>172</v>
      </c>
      <c r="K67" s="141"/>
      <c r="L67" s="119"/>
      <c r="M67" s="119"/>
      <c r="N67" s="119"/>
      <c r="O67" s="119"/>
      <c r="P67" s="119"/>
      <c r="Q67" s="119"/>
    </row>
    <row r="68">
      <c r="A68" s="62"/>
      <c r="B68" s="62"/>
      <c r="C68" s="62"/>
      <c r="D68" s="62"/>
      <c r="E68" s="62"/>
      <c r="F68" s="63" t="s">
        <v>38</v>
      </c>
      <c r="G68" s="62"/>
      <c r="H68" s="63">
        <v>42.0</v>
      </c>
      <c r="I68" s="62"/>
      <c r="J68" s="63" t="s">
        <v>173</v>
      </c>
      <c r="K68" s="62"/>
      <c r="L68" s="119"/>
      <c r="M68" s="119"/>
      <c r="N68" s="119"/>
      <c r="O68" s="119"/>
      <c r="P68" s="119"/>
      <c r="Q68" s="119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9"/>
      <c r="M69" s="119"/>
      <c r="N69" s="119"/>
      <c r="O69" s="119"/>
      <c r="P69" s="119"/>
      <c r="Q69" s="119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9"/>
      <c r="M70" s="119"/>
      <c r="N70" s="119"/>
      <c r="O70" s="119"/>
      <c r="P70" s="119"/>
      <c r="Q70" s="119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9"/>
      <c r="M71" s="119"/>
      <c r="N71" s="119"/>
      <c r="O71" s="119"/>
      <c r="P71" s="119"/>
      <c r="Q71" s="119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9"/>
      <c r="M72" s="119"/>
      <c r="N72" s="119"/>
      <c r="O72" s="119"/>
      <c r="P72" s="119"/>
      <c r="Q72" s="119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9"/>
      <c r="M73" s="119"/>
      <c r="N73" s="119"/>
      <c r="O73" s="119"/>
      <c r="P73" s="119"/>
      <c r="Q73" s="119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9"/>
      <c r="M74" s="119"/>
      <c r="N74" s="119"/>
      <c r="O74" s="119"/>
      <c r="P74" s="119"/>
      <c r="Q74" s="119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9"/>
      <c r="M75" s="119"/>
      <c r="N75" s="119"/>
      <c r="O75" s="119"/>
      <c r="P75" s="119"/>
      <c r="Q75" s="119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9"/>
      <c r="M76" s="119"/>
      <c r="N76" s="119"/>
      <c r="O76" s="119"/>
      <c r="P76" s="119"/>
      <c r="Q76" s="119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9"/>
      <c r="M77" s="119"/>
      <c r="N77" s="119"/>
      <c r="O77" s="119"/>
      <c r="P77" s="119"/>
      <c r="Q77" s="119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9"/>
      <c r="M78" s="119"/>
      <c r="N78" s="119"/>
      <c r="O78" s="119"/>
      <c r="P78" s="119"/>
      <c r="Q78" s="119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9"/>
      <c r="M79" s="119"/>
      <c r="N79" s="119"/>
      <c r="O79" s="119"/>
      <c r="P79" s="119"/>
      <c r="Q79" s="119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9"/>
      <c r="M80" s="119"/>
      <c r="N80" s="119"/>
      <c r="O80" s="119"/>
      <c r="P80" s="119"/>
      <c r="Q80" s="119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9"/>
      <c r="M81" s="119"/>
      <c r="N81" s="119"/>
      <c r="O81" s="119"/>
      <c r="P81" s="119"/>
      <c r="Q81" s="119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9"/>
      <c r="M82" s="119"/>
      <c r="N82" s="119"/>
      <c r="O82" s="119"/>
      <c r="P82" s="119"/>
      <c r="Q82" s="119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9"/>
      <c r="M83" s="119"/>
      <c r="N83" s="119"/>
      <c r="O83" s="119"/>
      <c r="P83" s="119"/>
      <c r="Q83" s="119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9"/>
      <c r="M84" s="119"/>
      <c r="N84" s="119"/>
      <c r="O84" s="119"/>
      <c r="P84" s="119"/>
      <c r="Q84" s="119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9"/>
      <c r="M85" s="119"/>
      <c r="N85" s="119"/>
      <c r="O85" s="119"/>
      <c r="P85" s="119"/>
      <c r="Q85" s="119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9"/>
      <c r="M86" s="119"/>
      <c r="N86" s="119"/>
      <c r="O86" s="119"/>
      <c r="P86" s="119"/>
      <c r="Q86" s="119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9"/>
      <c r="M87" s="119"/>
      <c r="N87" s="119"/>
      <c r="O87" s="119"/>
      <c r="P87" s="119"/>
      <c r="Q87" s="119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9"/>
      <c r="M88" s="119"/>
      <c r="N88" s="119"/>
      <c r="O88" s="119"/>
      <c r="P88" s="119"/>
      <c r="Q88" s="119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9"/>
      <c r="M89" s="119"/>
      <c r="N89" s="119"/>
      <c r="O89" s="119"/>
      <c r="P89" s="119"/>
      <c r="Q89" s="119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9"/>
      <c r="M90" s="119"/>
      <c r="N90" s="119"/>
      <c r="O90" s="119"/>
      <c r="P90" s="119"/>
      <c r="Q90" s="119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9"/>
      <c r="M91" s="119"/>
      <c r="N91" s="119"/>
      <c r="O91" s="119"/>
      <c r="P91" s="119"/>
      <c r="Q91" s="119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9"/>
      <c r="M92" s="119"/>
      <c r="N92" s="119"/>
      <c r="O92" s="119"/>
      <c r="P92" s="119"/>
      <c r="Q92" s="119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9"/>
      <c r="M93" s="119"/>
      <c r="N93" s="119"/>
      <c r="O93" s="119"/>
      <c r="P93" s="119"/>
      <c r="Q93" s="119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9"/>
      <c r="M94" s="119"/>
      <c r="N94" s="119"/>
      <c r="O94" s="119"/>
      <c r="P94" s="119"/>
      <c r="Q94" s="119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9"/>
      <c r="M95" s="119"/>
      <c r="N95" s="119"/>
      <c r="O95" s="119"/>
      <c r="P95" s="119"/>
      <c r="Q95" s="119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9"/>
      <c r="M96" s="119"/>
      <c r="N96" s="119"/>
      <c r="O96" s="119"/>
      <c r="P96" s="119"/>
      <c r="Q96" s="119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9"/>
      <c r="M97" s="119"/>
      <c r="N97" s="119"/>
      <c r="O97" s="119"/>
      <c r="P97" s="119"/>
      <c r="Q97" s="119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9"/>
      <c r="M98" s="119"/>
      <c r="N98" s="119"/>
      <c r="O98" s="119"/>
      <c r="P98" s="119"/>
      <c r="Q98" s="119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9"/>
      <c r="M99" s="119"/>
      <c r="N99" s="119"/>
      <c r="O99" s="119"/>
      <c r="P99" s="119"/>
      <c r="Q99" s="119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9"/>
      <c r="M100" s="119"/>
      <c r="N100" s="119"/>
      <c r="O100" s="119"/>
      <c r="P100" s="119"/>
      <c r="Q100" s="119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9"/>
      <c r="M101" s="119"/>
      <c r="N101" s="119"/>
      <c r="O101" s="119"/>
      <c r="P101" s="119"/>
      <c r="Q101" s="119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9"/>
      <c r="M102" s="119"/>
      <c r="N102" s="119"/>
      <c r="O102" s="119"/>
      <c r="P102" s="119"/>
      <c r="Q102" s="119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9"/>
      <c r="M103" s="119"/>
      <c r="N103" s="119"/>
      <c r="O103" s="119"/>
      <c r="P103" s="119"/>
      <c r="Q103" s="119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9"/>
      <c r="M104" s="119"/>
      <c r="N104" s="119"/>
      <c r="O104" s="119"/>
      <c r="P104" s="119"/>
      <c r="Q104" s="119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9"/>
      <c r="M105" s="119"/>
      <c r="N105" s="119"/>
      <c r="O105" s="119"/>
      <c r="P105" s="119"/>
      <c r="Q105" s="119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9"/>
      <c r="M106" s="119"/>
      <c r="N106" s="119"/>
      <c r="O106" s="119"/>
      <c r="P106" s="119"/>
      <c r="Q106" s="119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9"/>
      <c r="M107" s="119"/>
      <c r="N107" s="119"/>
      <c r="O107" s="119"/>
      <c r="P107" s="119"/>
      <c r="Q107" s="119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9"/>
      <c r="M108" s="119"/>
      <c r="N108" s="119"/>
      <c r="O108" s="119"/>
      <c r="P108" s="119"/>
      <c r="Q108" s="119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9"/>
      <c r="M109" s="119"/>
      <c r="N109" s="119"/>
      <c r="O109" s="119"/>
      <c r="P109" s="119"/>
      <c r="Q109" s="119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9"/>
      <c r="M110" s="119"/>
      <c r="N110" s="119"/>
      <c r="O110" s="119"/>
      <c r="P110" s="119"/>
      <c r="Q110" s="119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9"/>
      <c r="M111" s="119"/>
      <c r="N111" s="119"/>
      <c r="O111" s="119"/>
      <c r="P111" s="119"/>
      <c r="Q111" s="119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9"/>
      <c r="M112" s="119"/>
      <c r="N112" s="119"/>
      <c r="O112" s="119"/>
      <c r="P112" s="119"/>
      <c r="Q112" s="119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9"/>
      <c r="M113" s="119"/>
      <c r="N113" s="119"/>
      <c r="O113" s="119"/>
      <c r="P113" s="119"/>
      <c r="Q113" s="119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9"/>
      <c r="M114" s="119"/>
      <c r="N114" s="119"/>
      <c r="O114" s="119"/>
      <c r="P114" s="119"/>
      <c r="Q114" s="119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9"/>
      <c r="M115" s="119"/>
      <c r="N115" s="119"/>
      <c r="O115" s="119"/>
      <c r="P115" s="119"/>
      <c r="Q115" s="119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9"/>
      <c r="M116" s="119"/>
      <c r="N116" s="119"/>
      <c r="O116" s="119"/>
      <c r="P116" s="119"/>
      <c r="Q116" s="119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9"/>
      <c r="M117" s="119"/>
      <c r="N117" s="119"/>
      <c r="O117" s="119"/>
      <c r="P117" s="119"/>
      <c r="Q117" s="119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9"/>
      <c r="M118" s="119"/>
      <c r="N118" s="119"/>
      <c r="O118" s="119"/>
      <c r="P118" s="119"/>
      <c r="Q118" s="119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9"/>
      <c r="M119" s="119"/>
      <c r="N119" s="119"/>
      <c r="O119" s="119"/>
      <c r="P119" s="119"/>
      <c r="Q119" s="119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9"/>
      <c r="M120" s="119"/>
      <c r="N120" s="119"/>
      <c r="O120" s="119"/>
      <c r="P120" s="119"/>
      <c r="Q120" s="119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9"/>
      <c r="M121" s="119"/>
      <c r="N121" s="119"/>
      <c r="O121" s="119"/>
      <c r="P121" s="119"/>
      <c r="Q121" s="119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9"/>
      <c r="M122" s="119"/>
      <c r="N122" s="119"/>
      <c r="O122" s="119"/>
      <c r="P122" s="119"/>
      <c r="Q122" s="119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9"/>
      <c r="M123" s="119"/>
      <c r="N123" s="119"/>
      <c r="O123" s="119"/>
      <c r="P123" s="119"/>
      <c r="Q123" s="119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9"/>
      <c r="M124" s="119"/>
      <c r="N124" s="119"/>
      <c r="O124" s="119"/>
      <c r="P124" s="119"/>
      <c r="Q124" s="119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9"/>
      <c r="M125" s="119"/>
      <c r="N125" s="119"/>
      <c r="O125" s="119"/>
      <c r="P125" s="119"/>
      <c r="Q125" s="119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9"/>
      <c r="M126" s="119"/>
      <c r="N126" s="119"/>
      <c r="O126" s="119"/>
      <c r="P126" s="119"/>
      <c r="Q126" s="119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9"/>
      <c r="M127" s="119"/>
      <c r="N127" s="119"/>
      <c r="O127" s="119"/>
      <c r="P127" s="119"/>
      <c r="Q127" s="119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9"/>
      <c r="M128" s="119"/>
      <c r="N128" s="119"/>
      <c r="O128" s="119"/>
      <c r="P128" s="119"/>
      <c r="Q128" s="119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9"/>
      <c r="M129" s="119"/>
      <c r="N129" s="119"/>
      <c r="O129" s="119"/>
      <c r="P129" s="119"/>
      <c r="Q129" s="119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9"/>
      <c r="M130" s="119"/>
      <c r="N130" s="119"/>
      <c r="O130" s="119"/>
      <c r="P130" s="119"/>
      <c r="Q130" s="119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9"/>
      <c r="M131" s="119"/>
      <c r="N131" s="119"/>
      <c r="O131" s="119"/>
      <c r="P131" s="119"/>
      <c r="Q131" s="119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9"/>
      <c r="M132" s="119"/>
      <c r="N132" s="119"/>
      <c r="O132" s="119"/>
      <c r="P132" s="119"/>
      <c r="Q132" s="119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9"/>
      <c r="M133" s="119"/>
      <c r="N133" s="119"/>
      <c r="O133" s="119"/>
      <c r="P133" s="119"/>
      <c r="Q133" s="119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9"/>
      <c r="M134" s="119"/>
      <c r="N134" s="119"/>
      <c r="O134" s="119"/>
      <c r="P134" s="119"/>
      <c r="Q134" s="119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9"/>
      <c r="M135" s="119"/>
      <c r="N135" s="119"/>
      <c r="O135" s="119"/>
      <c r="P135" s="119"/>
      <c r="Q135" s="119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9"/>
      <c r="M136" s="119"/>
      <c r="N136" s="119"/>
      <c r="O136" s="119"/>
      <c r="P136" s="119"/>
      <c r="Q136" s="119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9"/>
      <c r="M137" s="119"/>
      <c r="N137" s="119"/>
      <c r="O137" s="119"/>
      <c r="P137" s="119"/>
      <c r="Q137" s="119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9"/>
      <c r="M138" s="119"/>
      <c r="N138" s="119"/>
      <c r="O138" s="119"/>
      <c r="P138" s="119"/>
      <c r="Q138" s="119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9"/>
      <c r="M139" s="119"/>
      <c r="N139" s="119"/>
      <c r="O139" s="119"/>
      <c r="P139" s="119"/>
      <c r="Q139" s="119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9"/>
      <c r="M140" s="119"/>
      <c r="N140" s="119"/>
      <c r="O140" s="119"/>
      <c r="P140" s="119"/>
      <c r="Q140" s="119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9"/>
      <c r="M141" s="119"/>
      <c r="N141" s="119"/>
      <c r="O141" s="119"/>
      <c r="P141" s="119"/>
      <c r="Q141" s="119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9"/>
      <c r="M142" s="119"/>
      <c r="N142" s="119"/>
      <c r="O142" s="119"/>
      <c r="P142" s="119"/>
      <c r="Q142" s="119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9"/>
      <c r="M143" s="119"/>
      <c r="N143" s="119"/>
      <c r="O143" s="119"/>
      <c r="P143" s="119"/>
      <c r="Q143" s="119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9"/>
      <c r="M144" s="119"/>
      <c r="N144" s="119"/>
      <c r="O144" s="119"/>
      <c r="P144" s="119"/>
      <c r="Q144" s="119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9"/>
      <c r="M145" s="119"/>
      <c r="N145" s="119"/>
      <c r="O145" s="119"/>
      <c r="P145" s="119"/>
      <c r="Q145" s="119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9"/>
      <c r="M146" s="119"/>
      <c r="N146" s="119"/>
      <c r="O146" s="119"/>
      <c r="P146" s="119"/>
      <c r="Q146" s="119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9"/>
      <c r="M147" s="119"/>
      <c r="N147" s="119"/>
      <c r="O147" s="119"/>
      <c r="P147" s="119"/>
      <c r="Q147" s="119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9"/>
      <c r="M148" s="119"/>
      <c r="N148" s="119"/>
      <c r="O148" s="119"/>
      <c r="P148" s="119"/>
      <c r="Q148" s="119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9"/>
      <c r="M149" s="119"/>
      <c r="N149" s="119"/>
      <c r="O149" s="119"/>
      <c r="P149" s="119"/>
      <c r="Q149" s="119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9"/>
      <c r="M150" s="119"/>
      <c r="N150" s="119"/>
      <c r="O150" s="119"/>
      <c r="P150" s="119"/>
      <c r="Q150" s="119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9"/>
      <c r="M151" s="119"/>
      <c r="N151" s="119"/>
      <c r="O151" s="119"/>
      <c r="P151" s="119"/>
      <c r="Q151" s="119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9"/>
      <c r="M152" s="119"/>
      <c r="N152" s="119"/>
      <c r="O152" s="119"/>
      <c r="P152" s="119"/>
      <c r="Q152" s="119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9"/>
      <c r="M153" s="119"/>
      <c r="N153" s="119"/>
      <c r="O153" s="119"/>
      <c r="P153" s="119"/>
      <c r="Q153" s="119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9"/>
      <c r="M154" s="119"/>
      <c r="N154" s="119"/>
      <c r="O154" s="119"/>
      <c r="P154" s="119"/>
      <c r="Q154" s="119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9"/>
      <c r="M155" s="119"/>
      <c r="N155" s="119"/>
      <c r="O155" s="119"/>
      <c r="P155" s="119"/>
      <c r="Q155" s="119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9"/>
      <c r="M156" s="119"/>
      <c r="N156" s="119"/>
      <c r="O156" s="119"/>
      <c r="P156" s="119"/>
      <c r="Q156" s="119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9"/>
      <c r="M157" s="119"/>
      <c r="N157" s="119"/>
      <c r="O157" s="119"/>
      <c r="P157" s="119"/>
      <c r="Q157" s="119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9"/>
      <c r="M158" s="119"/>
      <c r="N158" s="119"/>
      <c r="O158" s="119"/>
      <c r="P158" s="119"/>
      <c r="Q158" s="119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9"/>
      <c r="M159" s="119"/>
      <c r="N159" s="119"/>
      <c r="O159" s="119"/>
      <c r="P159" s="119"/>
      <c r="Q159" s="119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9"/>
      <c r="M160" s="119"/>
      <c r="N160" s="119"/>
      <c r="O160" s="119"/>
      <c r="P160" s="119"/>
      <c r="Q160" s="119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9"/>
      <c r="M161" s="119"/>
      <c r="N161" s="119"/>
      <c r="O161" s="119"/>
      <c r="P161" s="119"/>
      <c r="Q161" s="119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9"/>
      <c r="M162" s="119"/>
      <c r="N162" s="119"/>
      <c r="O162" s="119"/>
      <c r="P162" s="119"/>
      <c r="Q162" s="119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9"/>
      <c r="M163" s="119"/>
      <c r="N163" s="119"/>
      <c r="O163" s="119"/>
      <c r="P163" s="119"/>
      <c r="Q163" s="119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9"/>
      <c r="M164" s="119"/>
      <c r="N164" s="119"/>
      <c r="O164" s="119"/>
      <c r="P164" s="119"/>
      <c r="Q164" s="119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9"/>
      <c r="M165" s="119"/>
      <c r="N165" s="119"/>
      <c r="O165" s="119"/>
      <c r="P165" s="119"/>
      <c r="Q165" s="119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9"/>
      <c r="M166" s="119"/>
      <c r="N166" s="119"/>
      <c r="O166" s="119"/>
      <c r="P166" s="119"/>
      <c r="Q166" s="119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9"/>
      <c r="M167" s="119"/>
      <c r="N167" s="119"/>
      <c r="O167" s="119"/>
      <c r="P167" s="119"/>
      <c r="Q167" s="119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9"/>
      <c r="M168" s="119"/>
      <c r="N168" s="119"/>
      <c r="O168" s="119"/>
      <c r="P168" s="119"/>
      <c r="Q168" s="119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9"/>
      <c r="M169" s="119"/>
      <c r="N169" s="119"/>
      <c r="O169" s="119"/>
      <c r="P169" s="119"/>
      <c r="Q169" s="119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9"/>
      <c r="M170" s="119"/>
      <c r="N170" s="119"/>
      <c r="O170" s="119"/>
      <c r="P170" s="119"/>
      <c r="Q170" s="119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9"/>
      <c r="M171" s="119"/>
      <c r="N171" s="119"/>
      <c r="O171" s="119"/>
      <c r="P171" s="119"/>
      <c r="Q171" s="119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9"/>
      <c r="M172" s="119"/>
      <c r="N172" s="119"/>
      <c r="O172" s="119"/>
      <c r="P172" s="119"/>
      <c r="Q172" s="119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9"/>
      <c r="M173" s="119"/>
      <c r="N173" s="119"/>
      <c r="O173" s="119"/>
      <c r="P173" s="119"/>
      <c r="Q173" s="119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9"/>
      <c r="M174" s="119"/>
      <c r="N174" s="119"/>
      <c r="O174" s="119"/>
      <c r="P174" s="119"/>
      <c r="Q174" s="119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9"/>
      <c r="M175" s="119"/>
      <c r="N175" s="119"/>
      <c r="O175" s="119"/>
      <c r="P175" s="119"/>
      <c r="Q175" s="119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9"/>
      <c r="M176" s="119"/>
      <c r="N176" s="119"/>
      <c r="O176" s="119"/>
      <c r="P176" s="119"/>
      <c r="Q176" s="119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9"/>
      <c r="M177" s="119"/>
      <c r="N177" s="119"/>
      <c r="O177" s="119"/>
      <c r="P177" s="119"/>
      <c r="Q177" s="119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9"/>
      <c r="M178" s="119"/>
      <c r="N178" s="119"/>
      <c r="O178" s="119"/>
      <c r="P178" s="119"/>
      <c r="Q178" s="119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9"/>
      <c r="M179" s="119"/>
      <c r="N179" s="119"/>
      <c r="O179" s="119"/>
      <c r="P179" s="119"/>
      <c r="Q179" s="119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9"/>
      <c r="M180" s="119"/>
      <c r="N180" s="119"/>
      <c r="O180" s="119"/>
      <c r="P180" s="119"/>
      <c r="Q180" s="119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9"/>
      <c r="M181" s="119"/>
      <c r="N181" s="119"/>
      <c r="O181" s="119"/>
      <c r="P181" s="119"/>
      <c r="Q181" s="119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9"/>
      <c r="M182" s="119"/>
      <c r="N182" s="119"/>
      <c r="O182" s="119"/>
      <c r="P182" s="119"/>
      <c r="Q182" s="119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9"/>
      <c r="M183" s="119"/>
      <c r="N183" s="119"/>
      <c r="O183" s="119"/>
      <c r="P183" s="119"/>
      <c r="Q183" s="119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9"/>
      <c r="M184" s="119"/>
      <c r="N184" s="119"/>
      <c r="O184" s="119"/>
      <c r="P184" s="119"/>
      <c r="Q184" s="119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9"/>
      <c r="M185" s="119"/>
      <c r="N185" s="119"/>
      <c r="O185" s="119"/>
      <c r="P185" s="119"/>
      <c r="Q185" s="119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9"/>
      <c r="M186" s="119"/>
      <c r="N186" s="119"/>
      <c r="O186" s="119"/>
      <c r="P186" s="119"/>
      <c r="Q186" s="119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9"/>
      <c r="M187" s="119"/>
      <c r="N187" s="119"/>
      <c r="O187" s="119"/>
      <c r="P187" s="119"/>
      <c r="Q187" s="119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9"/>
      <c r="M188" s="119"/>
      <c r="N188" s="119"/>
      <c r="O188" s="119"/>
      <c r="P188" s="119"/>
      <c r="Q188" s="119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9"/>
      <c r="M189" s="119"/>
      <c r="N189" s="119"/>
      <c r="O189" s="119"/>
      <c r="P189" s="119"/>
      <c r="Q189" s="119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9"/>
      <c r="M190" s="119"/>
      <c r="N190" s="119"/>
      <c r="O190" s="119"/>
      <c r="P190" s="119"/>
      <c r="Q190" s="119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9"/>
      <c r="M191" s="119"/>
      <c r="N191" s="119"/>
      <c r="O191" s="119"/>
      <c r="P191" s="119"/>
      <c r="Q191" s="119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9"/>
      <c r="M192" s="119"/>
      <c r="N192" s="119"/>
      <c r="O192" s="119"/>
      <c r="P192" s="119"/>
      <c r="Q192" s="119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9"/>
      <c r="M193" s="119"/>
      <c r="N193" s="119"/>
      <c r="O193" s="119"/>
      <c r="P193" s="119"/>
      <c r="Q193" s="119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9"/>
      <c r="M194" s="119"/>
      <c r="N194" s="119"/>
      <c r="O194" s="119"/>
      <c r="P194" s="119"/>
      <c r="Q194" s="119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9"/>
      <c r="M195" s="119"/>
      <c r="N195" s="119"/>
      <c r="O195" s="119"/>
      <c r="P195" s="119"/>
      <c r="Q195" s="119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9"/>
      <c r="M196" s="119"/>
      <c r="N196" s="119"/>
      <c r="O196" s="119"/>
      <c r="P196" s="119"/>
      <c r="Q196" s="119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9"/>
      <c r="M197" s="119"/>
      <c r="N197" s="119"/>
      <c r="O197" s="119"/>
      <c r="P197" s="119"/>
      <c r="Q197" s="119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9"/>
      <c r="M198" s="119"/>
      <c r="N198" s="119"/>
      <c r="O198" s="119"/>
      <c r="P198" s="119"/>
      <c r="Q198" s="119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9"/>
      <c r="M199" s="119"/>
      <c r="N199" s="119"/>
      <c r="O199" s="119"/>
      <c r="P199" s="119"/>
      <c r="Q199" s="119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9"/>
      <c r="M200" s="119"/>
      <c r="N200" s="119"/>
      <c r="O200" s="119"/>
      <c r="P200" s="119"/>
      <c r="Q200" s="119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9"/>
      <c r="M201" s="119"/>
      <c r="N201" s="119"/>
      <c r="O201" s="119"/>
      <c r="P201" s="119"/>
      <c r="Q201" s="119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9"/>
      <c r="M202" s="119"/>
      <c r="N202" s="119"/>
      <c r="O202" s="119"/>
      <c r="P202" s="119"/>
      <c r="Q202" s="119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9"/>
      <c r="M203" s="119"/>
      <c r="N203" s="119"/>
      <c r="O203" s="119"/>
      <c r="P203" s="119"/>
      <c r="Q203" s="119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9"/>
      <c r="M204" s="119"/>
      <c r="N204" s="119"/>
      <c r="O204" s="119"/>
      <c r="P204" s="119"/>
      <c r="Q204" s="119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9"/>
      <c r="M205" s="119"/>
      <c r="N205" s="119"/>
      <c r="O205" s="119"/>
      <c r="P205" s="119"/>
      <c r="Q205" s="119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9"/>
      <c r="M206" s="119"/>
      <c r="N206" s="119"/>
      <c r="O206" s="119"/>
      <c r="P206" s="119"/>
      <c r="Q206" s="119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9"/>
      <c r="M207" s="119"/>
      <c r="N207" s="119"/>
      <c r="O207" s="119"/>
      <c r="P207" s="119"/>
      <c r="Q207" s="119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9"/>
      <c r="M208" s="119"/>
      <c r="N208" s="119"/>
      <c r="O208" s="119"/>
      <c r="P208" s="119"/>
      <c r="Q208" s="119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9"/>
      <c r="M209" s="119"/>
      <c r="N209" s="119"/>
      <c r="O209" s="119"/>
      <c r="P209" s="119"/>
      <c r="Q209" s="119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9"/>
      <c r="M210" s="119"/>
      <c r="N210" s="119"/>
      <c r="O210" s="119"/>
      <c r="P210" s="119"/>
      <c r="Q210" s="119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9"/>
      <c r="M211" s="119"/>
      <c r="N211" s="119"/>
      <c r="O211" s="119"/>
      <c r="P211" s="119"/>
      <c r="Q211" s="119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9"/>
      <c r="M212" s="119"/>
      <c r="N212" s="119"/>
      <c r="O212" s="119"/>
      <c r="P212" s="119"/>
      <c r="Q212" s="119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9"/>
      <c r="M213" s="119"/>
      <c r="N213" s="119"/>
      <c r="O213" s="119"/>
      <c r="P213" s="119"/>
      <c r="Q213" s="119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9"/>
      <c r="M214" s="119"/>
      <c r="N214" s="119"/>
      <c r="O214" s="119"/>
      <c r="P214" s="119"/>
      <c r="Q214" s="119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9"/>
      <c r="M215" s="119"/>
      <c r="N215" s="119"/>
      <c r="O215" s="119"/>
      <c r="P215" s="119"/>
      <c r="Q215" s="119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9"/>
      <c r="M216" s="119"/>
      <c r="N216" s="119"/>
      <c r="O216" s="119"/>
      <c r="P216" s="119"/>
      <c r="Q216" s="119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9"/>
      <c r="M217" s="119"/>
      <c r="N217" s="119"/>
      <c r="O217" s="119"/>
      <c r="P217" s="119"/>
      <c r="Q217" s="119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9"/>
      <c r="M218" s="119"/>
      <c r="N218" s="119"/>
      <c r="O218" s="119"/>
      <c r="P218" s="119"/>
      <c r="Q218" s="119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9"/>
      <c r="M219" s="119"/>
      <c r="N219" s="119"/>
      <c r="O219" s="119"/>
      <c r="P219" s="119"/>
      <c r="Q219" s="119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9"/>
      <c r="M220" s="119"/>
      <c r="N220" s="119"/>
      <c r="O220" s="119"/>
      <c r="P220" s="119"/>
      <c r="Q220" s="119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9"/>
      <c r="M221" s="119"/>
      <c r="N221" s="119"/>
      <c r="O221" s="119"/>
      <c r="P221" s="119"/>
      <c r="Q221" s="119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9"/>
      <c r="M222" s="119"/>
      <c r="N222" s="119"/>
      <c r="O222" s="119"/>
      <c r="P222" s="119"/>
      <c r="Q222" s="119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9"/>
      <c r="M223" s="119"/>
      <c r="N223" s="119"/>
      <c r="O223" s="119"/>
      <c r="P223" s="119"/>
      <c r="Q223" s="119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9"/>
      <c r="M224" s="119"/>
      <c r="N224" s="119"/>
      <c r="O224" s="119"/>
      <c r="P224" s="119"/>
      <c r="Q224" s="119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9"/>
      <c r="M225" s="119"/>
      <c r="N225" s="119"/>
      <c r="O225" s="119"/>
      <c r="P225" s="119"/>
      <c r="Q225" s="119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9"/>
      <c r="M226" s="119"/>
      <c r="N226" s="119"/>
      <c r="O226" s="119"/>
      <c r="P226" s="119"/>
      <c r="Q226" s="119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9"/>
      <c r="M227" s="119"/>
      <c r="N227" s="119"/>
      <c r="O227" s="119"/>
      <c r="P227" s="119"/>
      <c r="Q227" s="119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9"/>
      <c r="M228" s="119"/>
      <c r="N228" s="119"/>
      <c r="O228" s="119"/>
      <c r="P228" s="119"/>
      <c r="Q228" s="119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9"/>
      <c r="M229" s="119"/>
      <c r="N229" s="119"/>
      <c r="O229" s="119"/>
      <c r="P229" s="119"/>
      <c r="Q229" s="119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9"/>
      <c r="M230" s="119"/>
      <c r="N230" s="119"/>
      <c r="O230" s="119"/>
      <c r="P230" s="119"/>
      <c r="Q230" s="119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9"/>
      <c r="M231" s="119"/>
      <c r="N231" s="119"/>
      <c r="O231" s="119"/>
      <c r="P231" s="119"/>
      <c r="Q231" s="119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9"/>
      <c r="M232" s="119"/>
      <c r="N232" s="119"/>
      <c r="O232" s="119"/>
      <c r="P232" s="119"/>
      <c r="Q232" s="119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9"/>
      <c r="M233" s="119"/>
      <c r="N233" s="119"/>
      <c r="O233" s="119"/>
      <c r="P233" s="119"/>
      <c r="Q233" s="119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9"/>
      <c r="M234" s="119"/>
      <c r="N234" s="119"/>
      <c r="O234" s="119"/>
      <c r="P234" s="119"/>
      <c r="Q234" s="119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9"/>
      <c r="M235" s="119"/>
      <c r="N235" s="119"/>
      <c r="O235" s="119"/>
      <c r="P235" s="119"/>
      <c r="Q235" s="119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9"/>
      <c r="M236" s="119"/>
      <c r="N236" s="119"/>
      <c r="O236" s="119"/>
      <c r="P236" s="119"/>
      <c r="Q236" s="119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9"/>
      <c r="M237" s="119"/>
      <c r="N237" s="119"/>
      <c r="O237" s="119"/>
      <c r="P237" s="119"/>
      <c r="Q237" s="119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9"/>
      <c r="M238" s="119"/>
      <c r="N238" s="119"/>
      <c r="O238" s="119"/>
      <c r="P238" s="119"/>
      <c r="Q238" s="119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9"/>
      <c r="M239" s="119"/>
      <c r="N239" s="119"/>
      <c r="O239" s="119"/>
      <c r="P239" s="119"/>
      <c r="Q239" s="119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9"/>
      <c r="M240" s="119"/>
      <c r="N240" s="119"/>
      <c r="O240" s="119"/>
      <c r="P240" s="119"/>
      <c r="Q240" s="119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9"/>
      <c r="M241" s="119"/>
      <c r="N241" s="119"/>
      <c r="O241" s="119"/>
      <c r="P241" s="119"/>
      <c r="Q241" s="119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9"/>
      <c r="M242" s="119"/>
      <c r="N242" s="119"/>
      <c r="O242" s="119"/>
      <c r="P242" s="119"/>
      <c r="Q242" s="119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9"/>
      <c r="M243" s="119"/>
      <c r="N243" s="119"/>
      <c r="O243" s="119"/>
      <c r="P243" s="119"/>
      <c r="Q243" s="119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9"/>
      <c r="M244" s="119"/>
      <c r="N244" s="119"/>
      <c r="O244" s="119"/>
      <c r="P244" s="119"/>
      <c r="Q244" s="119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9"/>
      <c r="M245" s="119"/>
      <c r="N245" s="119"/>
      <c r="O245" s="119"/>
      <c r="P245" s="119"/>
      <c r="Q245" s="119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9"/>
      <c r="M246" s="119"/>
      <c r="N246" s="119"/>
      <c r="O246" s="119"/>
      <c r="P246" s="119"/>
      <c r="Q246" s="119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9"/>
      <c r="M247" s="119"/>
      <c r="N247" s="119"/>
      <c r="O247" s="119"/>
      <c r="P247" s="119"/>
      <c r="Q247" s="119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9"/>
      <c r="M248" s="119"/>
      <c r="N248" s="119"/>
      <c r="O248" s="119"/>
      <c r="P248" s="119"/>
      <c r="Q248" s="119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9"/>
      <c r="M249" s="119"/>
      <c r="N249" s="119"/>
      <c r="O249" s="119"/>
      <c r="P249" s="119"/>
      <c r="Q249" s="119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9"/>
      <c r="M250" s="119"/>
      <c r="N250" s="119"/>
      <c r="O250" s="119"/>
      <c r="P250" s="119"/>
      <c r="Q250" s="119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9"/>
      <c r="M251" s="119"/>
      <c r="N251" s="119"/>
      <c r="O251" s="119"/>
      <c r="P251" s="119"/>
      <c r="Q251" s="119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9"/>
      <c r="M252" s="119"/>
      <c r="N252" s="119"/>
      <c r="O252" s="119"/>
      <c r="P252" s="119"/>
      <c r="Q252" s="119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9"/>
      <c r="M253" s="119"/>
      <c r="N253" s="119"/>
      <c r="O253" s="119"/>
      <c r="P253" s="119"/>
      <c r="Q253" s="119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9"/>
      <c r="M254" s="119"/>
      <c r="N254" s="119"/>
      <c r="O254" s="119"/>
      <c r="P254" s="119"/>
      <c r="Q254" s="119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9"/>
      <c r="M255" s="119"/>
      <c r="N255" s="119"/>
      <c r="O255" s="119"/>
      <c r="P255" s="119"/>
      <c r="Q255" s="119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9"/>
      <c r="M256" s="119"/>
      <c r="N256" s="119"/>
      <c r="O256" s="119"/>
      <c r="P256" s="119"/>
      <c r="Q256" s="119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9"/>
      <c r="M257" s="119"/>
      <c r="N257" s="119"/>
      <c r="O257" s="119"/>
      <c r="P257" s="119"/>
      <c r="Q257" s="119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9"/>
      <c r="M258" s="119"/>
      <c r="N258" s="119"/>
      <c r="O258" s="119"/>
      <c r="P258" s="119"/>
      <c r="Q258" s="119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9"/>
      <c r="M259" s="119"/>
      <c r="N259" s="119"/>
      <c r="O259" s="119"/>
      <c r="P259" s="119"/>
      <c r="Q259" s="119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9"/>
      <c r="M260" s="119"/>
      <c r="N260" s="119"/>
      <c r="O260" s="119"/>
      <c r="P260" s="119"/>
      <c r="Q260" s="119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9"/>
      <c r="M261" s="119"/>
      <c r="N261" s="119"/>
      <c r="O261" s="119"/>
      <c r="P261" s="119"/>
      <c r="Q261" s="119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9"/>
      <c r="M262" s="119"/>
      <c r="N262" s="119"/>
      <c r="O262" s="119"/>
      <c r="P262" s="119"/>
      <c r="Q262" s="119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9"/>
      <c r="M263" s="119"/>
      <c r="N263" s="119"/>
      <c r="O263" s="119"/>
      <c r="P263" s="119"/>
      <c r="Q263" s="119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9"/>
      <c r="M264" s="119"/>
      <c r="N264" s="119"/>
      <c r="O264" s="119"/>
      <c r="P264" s="119"/>
      <c r="Q264" s="119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9"/>
      <c r="M265" s="119"/>
      <c r="N265" s="119"/>
      <c r="O265" s="119"/>
      <c r="P265" s="119"/>
      <c r="Q265" s="119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9"/>
      <c r="M266" s="119"/>
      <c r="N266" s="119"/>
      <c r="O266" s="119"/>
      <c r="P266" s="119"/>
      <c r="Q266" s="119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9"/>
      <c r="M267" s="119"/>
      <c r="N267" s="119"/>
      <c r="O267" s="119"/>
      <c r="P267" s="119"/>
      <c r="Q267" s="119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9"/>
      <c r="M268" s="119"/>
      <c r="N268" s="119"/>
      <c r="O268" s="119"/>
      <c r="P268" s="119"/>
      <c r="Q268" s="119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9"/>
      <c r="M269" s="119"/>
      <c r="N269" s="119"/>
      <c r="O269" s="119"/>
      <c r="P269" s="119"/>
      <c r="Q269" s="119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9"/>
      <c r="M270" s="119"/>
      <c r="N270" s="119"/>
      <c r="O270" s="119"/>
      <c r="P270" s="119"/>
      <c r="Q270" s="119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9"/>
      <c r="M271" s="119"/>
      <c r="N271" s="119"/>
      <c r="O271" s="119"/>
      <c r="P271" s="119"/>
      <c r="Q271" s="119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9"/>
      <c r="M272" s="119"/>
      <c r="N272" s="119"/>
      <c r="O272" s="119"/>
      <c r="P272" s="119"/>
      <c r="Q272" s="119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9"/>
      <c r="M273" s="119"/>
      <c r="N273" s="119"/>
      <c r="O273" s="119"/>
      <c r="P273" s="119"/>
      <c r="Q273" s="119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9"/>
      <c r="M274" s="119"/>
      <c r="N274" s="119"/>
      <c r="O274" s="119"/>
      <c r="P274" s="119"/>
      <c r="Q274" s="119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9"/>
      <c r="M275" s="119"/>
      <c r="N275" s="119"/>
      <c r="O275" s="119"/>
      <c r="P275" s="119"/>
      <c r="Q275" s="119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9"/>
      <c r="M276" s="119"/>
      <c r="N276" s="119"/>
      <c r="O276" s="119"/>
      <c r="P276" s="119"/>
      <c r="Q276" s="119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9"/>
      <c r="M277" s="119"/>
      <c r="N277" s="119"/>
      <c r="O277" s="119"/>
      <c r="P277" s="119"/>
      <c r="Q277" s="119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9"/>
      <c r="M278" s="119"/>
      <c r="N278" s="119"/>
      <c r="O278" s="119"/>
      <c r="P278" s="119"/>
      <c r="Q278" s="119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9"/>
      <c r="M279" s="119"/>
      <c r="N279" s="119"/>
      <c r="O279" s="119"/>
      <c r="P279" s="119"/>
      <c r="Q279" s="119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9"/>
      <c r="M280" s="119"/>
      <c r="N280" s="119"/>
      <c r="O280" s="119"/>
      <c r="P280" s="119"/>
      <c r="Q280" s="119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9"/>
      <c r="M281" s="119"/>
      <c r="N281" s="119"/>
      <c r="O281" s="119"/>
      <c r="P281" s="119"/>
      <c r="Q281" s="119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9"/>
      <c r="M282" s="119"/>
      <c r="N282" s="119"/>
      <c r="O282" s="119"/>
      <c r="P282" s="119"/>
      <c r="Q282" s="119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9"/>
      <c r="M283" s="119"/>
      <c r="N283" s="119"/>
      <c r="O283" s="119"/>
      <c r="P283" s="119"/>
      <c r="Q283" s="119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9"/>
      <c r="M284" s="119"/>
      <c r="N284" s="119"/>
      <c r="O284" s="119"/>
      <c r="P284" s="119"/>
      <c r="Q284" s="119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9"/>
      <c r="M285" s="119"/>
      <c r="N285" s="119"/>
      <c r="O285" s="119"/>
      <c r="P285" s="119"/>
      <c r="Q285" s="119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9"/>
      <c r="M286" s="119"/>
      <c r="N286" s="119"/>
      <c r="O286" s="119"/>
      <c r="P286" s="119"/>
      <c r="Q286" s="119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9"/>
      <c r="M287" s="119"/>
      <c r="N287" s="119"/>
      <c r="O287" s="119"/>
      <c r="P287" s="119"/>
      <c r="Q287" s="119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9"/>
      <c r="M288" s="119"/>
      <c r="N288" s="119"/>
      <c r="O288" s="119"/>
      <c r="P288" s="119"/>
      <c r="Q288" s="119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9"/>
      <c r="M289" s="119"/>
      <c r="N289" s="119"/>
      <c r="O289" s="119"/>
      <c r="P289" s="119"/>
      <c r="Q289" s="119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9"/>
      <c r="M290" s="119"/>
      <c r="N290" s="119"/>
      <c r="O290" s="119"/>
      <c r="P290" s="119"/>
      <c r="Q290" s="119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9"/>
      <c r="M291" s="119"/>
      <c r="N291" s="119"/>
      <c r="O291" s="119"/>
      <c r="P291" s="119"/>
      <c r="Q291" s="119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9"/>
      <c r="M292" s="119"/>
      <c r="N292" s="119"/>
      <c r="O292" s="119"/>
      <c r="P292" s="119"/>
      <c r="Q292" s="119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9"/>
      <c r="M293" s="119"/>
      <c r="N293" s="119"/>
      <c r="O293" s="119"/>
      <c r="P293" s="119"/>
      <c r="Q293" s="119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9"/>
      <c r="M294" s="119"/>
      <c r="N294" s="119"/>
      <c r="O294" s="119"/>
      <c r="P294" s="119"/>
      <c r="Q294" s="119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9"/>
      <c r="M295" s="119"/>
      <c r="N295" s="119"/>
      <c r="O295" s="119"/>
      <c r="P295" s="119"/>
      <c r="Q295" s="119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9"/>
      <c r="M296" s="119"/>
      <c r="N296" s="119"/>
      <c r="O296" s="119"/>
      <c r="P296" s="119"/>
      <c r="Q296" s="119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9"/>
      <c r="M297" s="119"/>
      <c r="N297" s="119"/>
      <c r="O297" s="119"/>
      <c r="P297" s="119"/>
      <c r="Q297" s="119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9"/>
      <c r="M298" s="119"/>
      <c r="N298" s="119"/>
      <c r="O298" s="119"/>
      <c r="P298" s="119"/>
      <c r="Q298" s="119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9"/>
      <c r="M299" s="119"/>
      <c r="N299" s="119"/>
      <c r="O299" s="119"/>
      <c r="P299" s="119"/>
      <c r="Q299" s="119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9"/>
      <c r="M300" s="119"/>
      <c r="N300" s="119"/>
      <c r="O300" s="119"/>
      <c r="P300" s="119"/>
      <c r="Q300" s="119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9"/>
      <c r="M301" s="119"/>
      <c r="N301" s="119"/>
      <c r="O301" s="119"/>
      <c r="P301" s="119"/>
      <c r="Q301" s="119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9"/>
      <c r="M302" s="119"/>
      <c r="N302" s="119"/>
      <c r="O302" s="119"/>
      <c r="P302" s="119"/>
      <c r="Q302" s="119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9"/>
      <c r="M303" s="119"/>
      <c r="N303" s="119"/>
      <c r="O303" s="119"/>
      <c r="P303" s="119"/>
      <c r="Q303" s="119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9"/>
      <c r="M304" s="119"/>
      <c r="N304" s="119"/>
      <c r="O304" s="119"/>
      <c r="P304" s="119"/>
      <c r="Q304" s="119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9"/>
      <c r="M305" s="119"/>
      <c r="N305" s="119"/>
      <c r="O305" s="119"/>
      <c r="P305" s="119"/>
      <c r="Q305" s="119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9"/>
      <c r="M306" s="119"/>
      <c r="N306" s="119"/>
      <c r="O306" s="119"/>
      <c r="P306" s="119"/>
      <c r="Q306" s="119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9"/>
      <c r="M307" s="119"/>
      <c r="N307" s="119"/>
      <c r="O307" s="119"/>
      <c r="P307" s="119"/>
      <c r="Q307" s="119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9"/>
      <c r="M308" s="119"/>
      <c r="N308" s="119"/>
      <c r="O308" s="119"/>
      <c r="P308" s="119"/>
      <c r="Q308" s="119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9"/>
      <c r="M309" s="119"/>
      <c r="N309" s="119"/>
      <c r="O309" s="119"/>
      <c r="P309" s="119"/>
      <c r="Q309" s="119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9"/>
      <c r="M310" s="119"/>
      <c r="N310" s="119"/>
      <c r="O310" s="119"/>
      <c r="P310" s="119"/>
      <c r="Q310" s="119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9"/>
      <c r="M311" s="119"/>
      <c r="N311" s="119"/>
      <c r="O311" s="119"/>
      <c r="P311" s="119"/>
      <c r="Q311" s="119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9"/>
      <c r="M312" s="119"/>
      <c r="N312" s="119"/>
      <c r="O312" s="119"/>
      <c r="P312" s="119"/>
      <c r="Q312" s="119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9"/>
      <c r="M313" s="119"/>
      <c r="N313" s="119"/>
      <c r="O313" s="119"/>
      <c r="P313" s="119"/>
      <c r="Q313" s="119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9"/>
      <c r="M314" s="119"/>
      <c r="N314" s="119"/>
      <c r="O314" s="119"/>
      <c r="P314" s="119"/>
      <c r="Q314" s="119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9"/>
      <c r="M315" s="119"/>
      <c r="N315" s="119"/>
      <c r="O315" s="119"/>
      <c r="P315" s="119"/>
      <c r="Q315" s="119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9"/>
      <c r="M316" s="119"/>
      <c r="N316" s="119"/>
      <c r="O316" s="119"/>
      <c r="P316" s="119"/>
      <c r="Q316" s="119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9"/>
      <c r="M317" s="119"/>
      <c r="N317" s="119"/>
      <c r="O317" s="119"/>
      <c r="P317" s="119"/>
      <c r="Q317" s="119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9"/>
      <c r="M318" s="119"/>
      <c r="N318" s="119"/>
      <c r="O318" s="119"/>
      <c r="P318" s="119"/>
      <c r="Q318" s="119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9"/>
      <c r="M319" s="119"/>
      <c r="N319" s="119"/>
      <c r="O319" s="119"/>
      <c r="P319" s="119"/>
      <c r="Q319" s="119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9"/>
      <c r="M320" s="119"/>
      <c r="N320" s="119"/>
      <c r="O320" s="119"/>
      <c r="P320" s="119"/>
      <c r="Q320" s="119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9"/>
      <c r="M321" s="119"/>
      <c r="N321" s="119"/>
      <c r="O321" s="119"/>
      <c r="P321" s="119"/>
      <c r="Q321" s="119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9"/>
      <c r="M322" s="119"/>
      <c r="N322" s="119"/>
      <c r="O322" s="119"/>
      <c r="P322" s="119"/>
      <c r="Q322" s="119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9"/>
      <c r="M323" s="119"/>
      <c r="N323" s="119"/>
      <c r="O323" s="119"/>
      <c r="P323" s="119"/>
      <c r="Q323" s="119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9"/>
      <c r="M324" s="119"/>
      <c r="N324" s="119"/>
      <c r="O324" s="119"/>
      <c r="P324" s="119"/>
      <c r="Q324" s="119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9"/>
      <c r="M325" s="119"/>
      <c r="N325" s="119"/>
      <c r="O325" s="119"/>
      <c r="P325" s="119"/>
      <c r="Q325" s="119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9"/>
      <c r="M326" s="119"/>
      <c r="N326" s="119"/>
      <c r="O326" s="119"/>
      <c r="P326" s="119"/>
      <c r="Q326" s="119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9"/>
      <c r="M327" s="119"/>
      <c r="N327" s="119"/>
      <c r="O327" s="119"/>
      <c r="P327" s="119"/>
      <c r="Q327" s="119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9"/>
      <c r="M328" s="119"/>
      <c r="N328" s="119"/>
      <c r="O328" s="119"/>
      <c r="P328" s="119"/>
      <c r="Q328" s="119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9"/>
      <c r="M329" s="119"/>
      <c r="N329" s="119"/>
      <c r="O329" s="119"/>
      <c r="P329" s="119"/>
      <c r="Q329" s="119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9"/>
      <c r="M330" s="119"/>
      <c r="N330" s="119"/>
      <c r="O330" s="119"/>
      <c r="P330" s="119"/>
      <c r="Q330" s="119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9"/>
      <c r="M331" s="119"/>
      <c r="N331" s="119"/>
      <c r="O331" s="119"/>
      <c r="P331" s="119"/>
      <c r="Q331" s="119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9"/>
      <c r="M332" s="119"/>
      <c r="N332" s="119"/>
      <c r="O332" s="119"/>
      <c r="P332" s="119"/>
      <c r="Q332" s="119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9"/>
      <c r="M333" s="119"/>
      <c r="N333" s="119"/>
      <c r="O333" s="119"/>
      <c r="P333" s="119"/>
      <c r="Q333" s="119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9"/>
      <c r="M334" s="119"/>
      <c r="N334" s="119"/>
      <c r="O334" s="119"/>
      <c r="P334" s="119"/>
      <c r="Q334" s="119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9"/>
      <c r="M335" s="119"/>
      <c r="N335" s="119"/>
      <c r="O335" s="119"/>
      <c r="P335" s="119"/>
      <c r="Q335" s="119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9"/>
      <c r="M336" s="119"/>
      <c r="N336" s="119"/>
      <c r="O336" s="119"/>
      <c r="P336" s="119"/>
      <c r="Q336" s="119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9"/>
      <c r="M337" s="119"/>
      <c r="N337" s="119"/>
      <c r="O337" s="119"/>
      <c r="P337" s="119"/>
      <c r="Q337" s="119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9"/>
      <c r="M338" s="119"/>
      <c r="N338" s="119"/>
      <c r="O338" s="119"/>
      <c r="P338" s="119"/>
      <c r="Q338" s="119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9"/>
      <c r="M339" s="119"/>
      <c r="N339" s="119"/>
      <c r="O339" s="119"/>
      <c r="P339" s="119"/>
      <c r="Q339" s="119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9"/>
      <c r="M340" s="119"/>
      <c r="N340" s="119"/>
      <c r="O340" s="119"/>
      <c r="P340" s="119"/>
      <c r="Q340" s="119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9"/>
      <c r="M341" s="119"/>
      <c r="N341" s="119"/>
      <c r="O341" s="119"/>
      <c r="P341" s="119"/>
      <c r="Q341" s="119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9"/>
      <c r="M342" s="119"/>
      <c r="N342" s="119"/>
      <c r="O342" s="119"/>
      <c r="P342" s="119"/>
      <c r="Q342" s="119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9"/>
      <c r="M343" s="119"/>
      <c r="N343" s="119"/>
      <c r="O343" s="119"/>
      <c r="P343" s="119"/>
      <c r="Q343" s="119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9"/>
      <c r="M344" s="119"/>
      <c r="N344" s="119"/>
      <c r="O344" s="119"/>
      <c r="P344" s="119"/>
      <c r="Q344" s="119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9"/>
      <c r="M345" s="119"/>
      <c r="N345" s="119"/>
      <c r="O345" s="119"/>
      <c r="P345" s="119"/>
      <c r="Q345" s="119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9"/>
      <c r="M346" s="119"/>
      <c r="N346" s="119"/>
      <c r="O346" s="119"/>
      <c r="P346" s="119"/>
      <c r="Q346" s="119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9"/>
      <c r="M347" s="119"/>
      <c r="N347" s="119"/>
      <c r="O347" s="119"/>
      <c r="P347" s="119"/>
      <c r="Q347" s="119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9"/>
      <c r="M348" s="119"/>
      <c r="N348" s="119"/>
      <c r="O348" s="119"/>
      <c r="P348" s="119"/>
      <c r="Q348" s="119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9"/>
      <c r="M349" s="119"/>
      <c r="N349" s="119"/>
      <c r="O349" s="119"/>
      <c r="P349" s="119"/>
      <c r="Q349" s="119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9"/>
      <c r="M350" s="119"/>
      <c r="N350" s="119"/>
      <c r="O350" s="119"/>
      <c r="P350" s="119"/>
      <c r="Q350" s="119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9"/>
      <c r="M351" s="119"/>
      <c r="N351" s="119"/>
      <c r="O351" s="119"/>
      <c r="P351" s="119"/>
      <c r="Q351" s="119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9"/>
      <c r="M352" s="119"/>
      <c r="N352" s="119"/>
      <c r="O352" s="119"/>
      <c r="P352" s="119"/>
      <c r="Q352" s="119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9"/>
      <c r="M353" s="119"/>
      <c r="N353" s="119"/>
      <c r="O353" s="119"/>
      <c r="P353" s="119"/>
      <c r="Q353" s="119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9"/>
      <c r="M354" s="119"/>
      <c r="N354" s="119"/>
      <c r="O354" s="119"/>
      <c r="P354" s="119"/>
      <c r="Q354" s="119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9"/>
      <c r="M355" s="119"/>
      <c r="N355" s="119"/>
      <c r="O355" s="119"/>
      <c r="P355" s="119"/>
      <c r="Q355" s="119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9"/>
      <c r="M356" s="119"/>
      <c r="N356" s="119"/>
      <c r="O356" s="119"/>
      <c r="P356" s="119"/>
      <c r="Q356" s="119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9"/>
      <c r="M357" s="119"/>
      <c r="N357" s="119"/>
      <c r="O357" s="119"/>
      <c r="P357" s="119"/>
      <c r="Q357" s="119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9"/>
      <c r="M358" s="119"/>
      <c r="N358" s="119"/>
      <c r="O358" s="119"/>
      <c r="P358" s="119"/>
      <c r="Q358" s="119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9"/>
      <c r="M359" s="119"/>
      <c r="N359" s="119"/>
      <c r="O359" s="119"/>
      <c r="P359" s="119"/>
      <c r="Q359" s="119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9"/>
      <c r="M360" s="119"/>
      <c r="N360" s="119"/>
      <c r="O360" s="119"/>
      <c r="P360" s="119"/>
      <c r="Q360" s="119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9"/>
      <c r="M361" s="119"/>
      <c r="N361" s="119"/>
      <c r="O361" s="119"/>
      <c r="P361" s="119"/>
      <c r="Q361" s="119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9"/>
      <c r="M362" s="119"/>
      <c r="N362" s="119"/>
      <c r="O362" s="119"/>
      <c r="P362" s="119"/>
      <c r="Q362" s="119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9"/>
      <c r="M363" s="119"/>
      <c r="N363" s="119"/>
      <c r="O363" s="119"/>
      <c r="P363" s="119"/>
      <c r="Q363" s="119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9"/>
      <c r="M364" s="119"/>
      <c r="N364" s="119"/>
      <c r="O364" s="119"/>
      <c r="P364" s="119"/>
      <c r="Q364" s="119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9"/>
      <c r="M365" s="119"/>
      <c r="N365" s="119"/>
      <c r="O365" s="119"/>
      <c r="P365" s="119"/>
      <c r="Q365" s="119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9"/>
      <c r="M366" s="119"/>
      <c r="N366" s="119"/>
      <c r="O366" s="119"/>
      <c r="P366" s="119"/>
      <c r="Q366" s="119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9"/>
      <c r="M367" s="119"/>
      <c r="N367" s="119"/>
      <c r="O367" s="119"/>
      <c r="P367" s="119"/>
      <c r="Q367" s="119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9"/>
      <c r="M368" s="119"/>
      <c r="N368" s="119"/>
      <c r="O368" s="119"/>
      <c r="P368" s="119"/>
      <c r="Q368" s="119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9"/>
      <c r="M369" s="119"/>
      <c r="N369" s="119"/>
      <c r="O369" s="119"/>
      <c r="P369" s="119"/>
      <c r="Q369" s="119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9"/>
      <c r="M370" s="119"/>
      <c r="N370" s="119"/>
      <c r="O370" s="119"/>
      <c r="P370" s="119"/>
      <c r="Q370" s="119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9"/>
      <c r="M371" s="119"/>
      <c r="N371" s="119"/>
      <c r="O371" s="119"/>
      <c r="P371" s="119"/>
      <c r="Q371" s="119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9"/>
      <c r="M372" s="119"/>
      <c r="N372" s="119"/>
      <c r="O372" s="119"/>
      <c r="P372" s="119"/>
      <c r="Q372" s="119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9"/>
      <c r="M373" s="119"/>
      <c r="N373" s="119"/>
      <c r="O373" s="119"/>
      <c r="P373" s="119"/>
      <c r="Q373" s="119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9"/>
      <c r="M374" s="119"/>
      <c r="N374" s="119"/>
      <c r="O374" s="119"/>
      <c r="P374" s="119"/>
      <c r="Q374" s="119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9"/>
      <c r="M375" s="119"/>
      <c r="N375" s="119"/>
      <c r="O375" s="119"/>
      <c r="P375" s="119"/>
      <c r="Q375" s="119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9"/>
      <c r="M376" s="119"/>
      <c r="N376" s="119"/>
      <c r="O376" s="119"/>
      <c r="P376" s="119"/>
      <c r="Q376" s="119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9"/>
      <c r="M377" s="119"/>
      <c r="N377" s="119"/>
      <c r="O377" s="119"/>
      <c r="P377" s="119"/>
      <c r="Q377" s="119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9"/>
      <c r="M378" s="119"/>
      <c r="N378" s="119"/>
      <c r="O378" s="119"/>
      <c r="P378" s="119"/>
      <c r="Q378" s="119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9"/>
      <c r="M379" s="119"/>
      <c r="N379" s="119"/>
      <c r="O379" s="119"/>
      <c r="P379" s="119"/>
      <c r="Q379" s="119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9"/>
      <c r="M380" s="119"/>
      <c r="N380" s="119"/>
      <c r="O380" s="119"/>
      <c r="P380" s="119"/>
      <c r="Q380" s="119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9"/>
      <c r="M381" s="119"/>
      <c r="N381" s="119"/>
      <c r="O381" s="119"/>
      <c r="P381" s="119"/>
      <c r="Q381" s="119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9"/>
      <c r="M382" s="119"/>
      <c r="N382" s="119"/>
      <c r="O382" s="119"/>
      <c r="P382" s="119"/>
      <c r="Q382" s="119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9"/>
      <c r="M383" s="119"/>
      <c r="N383" s="119"/>
      <c r="O383" s="119"/>
      <c r="P383" s="119"/>
      <c r="Q383" s="119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9"/>
      <c r="M384" s="119"/>
      <c r="N384" s="119"/>
      <c r="O384" s="119"/>
      <c r="P384" s="119"/>
      <c r="Q384" s="119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9"/>
      <c r="M385" s="119"/>
      <c r="N385" s="119"/>
      <c r="O385" s="119"/>
      <c r="P385" s="119"/>
      <c r="Q385" s="119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9"/>
      <c r="M386" s="119"/>
      <c r="N386" s="119"/>
      <c r="O386" s="119"/>
      <c r="P386" s="119"/>
      <c r="Q386" s="119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9"/>
      <c r="M387" s="119"/>
      <c r="N387" s="119"/>
      <c r="O387" s="119"/>
      <c r="P387" s="119"/>
      <c r="Q387" s="119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9"/>
      <c r="M388" s="119"/>
      <c r="N388" s="119"/>
      <c r="O388" s="119"/>
      <c r="P388" s="119"/>
      <c r="Q388" s="119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9"/>
      <c r="M389" s="119"/>
      <c r="N389" s="119"/>
      <c r="O389" s="119"/>
      <c r="P389" s="119"/>
      <c r="Q389" s="119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9"/>
      <c r="M390" s="119"/>
      <c r="N390" s="119"/>
      <c r="O390" s="119"/>
      <c r="P390" s="119"/>
      <c r="Q390" s="119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9"/>
      <c r="M391" s="119"/>
      <c r="N391" s="119"/>
      <c r="O391" s="119"/>
      <c r="P391" s="119"/>
      <c r="Q391" s="119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9"/>
      <c r="M392" s="119"/>
      <c r="N392" s="119"/>
      <c r="O392" s="119"/>
      <c r="P392" s="119"/>
      <c r="Q392" s="119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9"/>
      <c r="M393" s="119"/>
      <c r="N393" s="119"/>
      <c r="O393" s="119"/>
      <c r="P393" s="119"/>
      <c r="Q393" s="119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9"/>
      <c r="M394" s="119"/>
      <c r="N394" s="119"/>
      <c r="O394" s="119"/>
      <c r="P394" s="119"/>
      <c r="Q394" s="119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9"/>
      <c r="M395" s="119"/>
      <c r="N395" s="119"/>
      <c r="O395" s="119"/>
      <c r="P395" s="119"/>
      <c r="Q395" s="119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9"/>
      <c r="M396" s="119"/>
      <c r="N396" s="119"/>
      <c r="O396" s="119"/>
      <c r="P396" s="119"/>
      <c r="Q396" s="119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9"/>
      <c r="M397" s="119"/>
      <c r="N397" s="119"/>
      <c r="O397" s="119"/>
      <c r="P397" s="119"/>
      <c r="Q397" s="119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9"/>
      <c r="M398" s="119"/>
      <c r="N398" s="119"/>
      <c r="O398" s="119"/>
      <c r="P398" s="119"/>
      <c r="Q398" s="119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9"/>
      <c r="M399" s="119"/>
      <c r="N399" s="119"/>
      <c r="O399" s="119"/>
      <c r="P399" s="119"/>
      <c r="Q399" s="119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9"/>
      <c r="M400" s="119"/>
      <c r="N400" s="119"/>
      <c r="O400" s="119"/>
      <c r="P400" s="119"/>
      <c r="Q400" s="119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9"/>
      <c r="M401" s="119"/>
      <c r="N401" s="119"/>
      <c r="O401" s="119"/>
      <c r="P401" s="119"/>
      <c r="Q401" s="119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9"/>
      <c r="M402" s="119"/>
      <c r="N402" s="119"/>
      <c r="O402" s="119"/>
      <c r="P402" s="119"/>
      <c r="Q402" s="119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9"/>
      <c r="M403" s="119"/>
      <c r="N403" s="119"/>
      <c r="O403" s="119"/>
      <c r="P403" s="119"/>
      <c r="Q403" s="119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9"/>
      <c r="M404" s="119"/>
      <c r="N404" s="119"/>
      <c r="O404" s="119"/>
      <c r="P404" s="119"/>
      <c r="Q404" s="119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9"/>
      <c r="M405" s="119"/>
      <c r="N405" s="119"/>
      <c r="O405" s="119"/>
      <c r="P405" s="119"/>
      <c r="Q405" s="119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9"/>
      <c r="M406" s="119"/>
      <c r="N406" s="119"/>
      <c r="O406" s="119"/>
      <c r="P406" s="119"/>
      <c r="Q406" s="119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9"/>
      <c r="M407" s="119"/>
      <c r="N407" s="119"/>
      <c r="O407" s="119"/>
      <c r="P407" s="119"/>
      <c r="Q407" s="119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9"/>
      <c r="M408" s="119"/>
      <c r="N408" s="119"/>
      <c r="O408" s="119"/>
      <c r="P408" s="119"/>
      <c r="Q408" s="119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9"/>
      <c r="M409" s="119"/>
      <c r="N409" s="119"/>
      <c r="O409" s="119"/>
      <c r="P409" s="119"/>
      <c r="Q409" s="119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9"/>
      <c r="M410" s="119"/>
      <c r="N410" s="119"/>
      <c r="O410" s="119"/>
      <c r="P410" s="119"/>
      <c r="Q410" s="119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9"/>
      <c r="M411" s="119"/>
      <c r="N411" s="119"/>
      <c r="O411" s="119"/>
      <c r="P411" s="119"/>
      <c r="Q411" s="119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9"/>
      <c r="M412" s="119"/>
      <c r="N412" s="119"/>
      <c r="O412" s="119"/>
      <c r="P412" s="119"/>
      <c r="Q412" s="119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9"/>
      <c r="M413" s="119"/>
      <c r="N413" s="119"/>
      <c r="O413" s="119"/>
      <c r="P413" s="119"/>
      <c r="Q413" s="119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9"/>
      <c r="M414" s="119"/>
      <c r="N414" s="119"/>
      <c r="O414" s="119"/>
      <c r="P414" s="119"/>
      <c r="Q414" s="119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9"/>
      <c r="M415" s="119"/>
      <c r="N415" s="119"/>
      <c r="O415" s="119"/>
      <c r="P415" s="119"/>
      <c r="Q415" s="119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9"/>
      <c r="M416" s="119"/>
      <c r="N416" s="119"/>
      <c r="O416" s="119"/>
      <c r="P416" s="119"/>
      <c r="Q416" s="119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9"/>
      <c r="M417" s="119"/>
      <c r="N417" s="119"/>
      <c r="O417" s="119"/>
      <c r="P417" s="119"/>
      <c r="Q417" s="119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9"/>
      <c r="M418" s="119"/>
      <c r="N418" s="119"/>
      <c r="O418" s="119"/>
      <c r="P418" s="119"/>
      <c r="Q418" s="119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9"/>
      <c r="M419" s="119"/>
      <c r="N419" s="119"/>
      <c r="O419" s="119"/>
      <c r="P419" s="119"/>
      <c r="Q419" s="119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9"/>
      <c r="M420" s="119"/>
      <c r="N420" s="119"/>
      <c r="O420" s="119"/>
      <c r="P420" s="119"/>
      <c r="Q420" s="119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9"/>
      <c r="M421" s="119"/>
      <c r="N421" s="119"/>
      <c r="O421" s="119"/>
      <c r="P421" s="119"/>
      <c r="Q421" s="119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9"/>
      <c r="M422" s="119"/>
      <c r="N422" s="119"/>
      <c r="O422" s="119"/>
      <c r="P422" s="119"/>
      <c r="Q422" s="119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9"/>
      <c r="M423" s="119"/>
      <c r="N423" s="119"/>
      <c r="O423" s="119"/>
      <c r="P423" s="119"/>
      <c r="Q423" s="119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9"/>
      <c r="M424" s="119"/>
      <c r="N424" s="119"/>
      <c r="O424" s="119"/>
      <c r="P424" s="119"/>
      <c r="Q424" s="119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9"/>
      <c r="M425" s="119"/>
      <c r="N425" s="119"/>
      <c r="O425" s="119"/>
      <c r="P425" s="119"/>
      <c r="Q425" s="119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9"/>
      <c r="M426" s="119"/>
      <c r="N426" s="119"/>
      <c r="O426" s="119"/>
      <c r="P426" s="119"/>
      <c r="Q426" s="119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9"/>
      <c r="M427" s="119"/>
      <c r="N427" s="119"/>
      <c r="O427" s="119"/>
      <c r="P427" s="119"/>
      <c r="Q427" s="119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9"/>
      <c r="M428" s="119"/>
      <c r="N428" s="119"/>
      <c r="O428" s="119"/>
      <c r="P428" s="119"/>
      <c r="Q428" s="119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9"/>
      <c r="M429" s="119"/>
      <c r="N429" s="119"/>
      <c r="O429" s="119"/>
      <c r="P429" s="119"/>
      <c r="Q429" s="119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9"/>
      <c r="M430" s="119"/>
      <c r="N430" s="119"/>
      <c r="O430" s="119"/>
      <c r="P430" s="119"/>
      <c r="Q430" s="119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9"/>
      <c r="M431" s="119"/>
      <c r="N431" s="119"/>
      <c r="O431" s="119"/>
      <c r="P431" s="119"/>
      <c r="Q431" s="119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9"/>
      <c r="M432" s="119"/>
      <c r="N432" s="119"/>
      <c r="O432" s="119"/>
      <c r="P432" s="119"/>
      <c r="Q432" s="119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9"/>
      <c r="M433" s="119"/>
      <c r="N433" s="119"/>
      <c r="O433" s="119"/>
      <c r="P433" s="119"/>
      <c r="Q433" s="119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9"/>
      <c r="M434" s="119"/>
      <c r="N434" s="119"/>
      <c r="O434" s="119"/>
      <c r="P434" s="119"/>
      <c r="Q434" s="119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9"/>
      <c r="M435" s="119"/>
      <c r="N435" s="119"/>
      <c r="O435" s="119"/>
      <c r="P435" s="119"/>
      <c r="Q435" s="119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9"/>
      <c r="M436" s="119"/>
      <c r="N436" s="119"/>
      <c r="O436" s="119"/>
      <c r="P436" s="119"/>
      <c r="Q436" s="119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9"/>
      <c r="M437" s="119"/>
      <c r="N437" s="119"/>
      <c r="O437" s="119"/>
      <c r="P437" s="119"/>
      <c r="Q437" s="119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9"/>
      <c r="M438" s="119"/>
      <c r="N438" s="119"/>
      <c r="O438" s="119"/>
      <c r="P438" s="119"/>
      <c r="Q438" s="119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9"/>
      <c r="M439" s="119"/>
      <c r="N439" s="119"/>
      <c r="O439" s="119"/>
      <c r="P439" s="119"/>
      <c r="Q439" s="119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9"/>
      <c r="M440" s="119"/>
      <c r="N440" s="119"/>
      <c r="O440" s="119"/>
      <c r="P440" s="119"/>
      <c r="Q440" s="119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9"/>
      <c r="M441" s="119"/>
      <c r="N441" s="119"/>
      <c r="O441" s="119"/>
      <c r="P441" s="119"/>
      <c r="Q441" s="119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9"/>
      <c r="M442" s="119"/>
      <c r="N442" s="119"/>
      <c r="O442" s="119"/>
      <c r="P442" s="119"/>
      <c r="Q442" s="119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9"/>
      <c r="M443" s="119"/>
      <c r="N443" s="119"/>
      <c r="O443" s="119"/>
      <c r="P443" s="119"/>
      <c r="Q443" s="119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9"/>
      <c r="M444" s="119"/>
      <c r="N444" s="119"/>
      <c r="O444" s="119"/>
      <c r="P444" s="119"/>
      <c r="Q444" s="119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9"/>
      <c r="M445" s="119"/>
      <c r="N445" s="119"/>
      <c r="O445" s="119"/>
      <c r="P445" s="119"/>
      <c r="Q445" s="119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9"/>
      <c r="M446" s="119"/>
      <c r="N446" s="119"/>
      <c r="O446" s="119"/>
      <c r="P446" s="119"/>
      <c r="Q446" s="119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9"/>
      <c r="M447" s="119"/>
      <c r="N447" s="119"/>
      <c r="O447" s="119"/>
      <c r="P447" s="119"/>
      <c r="Q447" s="119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9"/>
      <c r="M448" s="119"/>
      <c r="N448" s="119"/>
      <c r="O448" s="119"/>
      <c r="P448" s="119"/>
      <c r="Q448" s="119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9"/>
      <c r="M449" s="119"/>
      <c r="N449" s="119"/>
      <c r="O449" s="119"/>
      <c r="P449" s="119"/>
      <c r="Q449" s="119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9"/>
      <c r="M450" s="119"/>
      <c r="N450" s="119"/>
      <c r="O450" s="119"/>
      <c r="P450" s="119"/>
      <c r="Q450" s="119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9"/>
      <c r="M451" s="119"/>
      <c r="N451" s="119"/>
      <c r="O451" s="119"/>
      <c r="P451" s="119"/>
      <c r="Q451" s="119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9"/>
      <c r="M452" s="119"/>
      <c r="N452" s="119"/>
      <c r="O452" s="119"/>
      <c r="P452" s="119"/>
      <c r="Q452" s="119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9"/>
      <c r="M453" s="119"/>
      <c r="N453" s="119"/>
      <c r="O453" s="119"/>
      <c r="P453" s="119"/>
      <c r="Q453" s="119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9"/>
      <c r="M454" s="119"/>
      <c r="N454" s="119"/>
      <c r="O454" s="119"/>
      <c r="P454" s="119"/>
      <c r="Q454" s="119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9"/>
      <c r="M455" s="119"/>
      <c r="N455" s="119"/>
      <c r="O455" s="119"/>
      <c r="P455" s="119"/>
      <c r="Q455" s="119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9"/>
      <c r="M456" s="119"/>
      <c r="N456" s="119"/>
      <c r="O456" s="119"/>
      <c r="P456" s="119"/>
      <c r="Q456" s="119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9"/>
      <c r="M457" s="119"/>
      <c r="N457" s="119"/>
      <c r="O457" s="119"/>
      <c r="P457" s="119"/>
      <c r="Q457" s="119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9"/>
      <c r="M458" s="119"/>
      <c r="N458" s="119"/>
      <c r="O458" s="119"/>
      <c r="P458" s="119"/>
      <c r="Q458" s="119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9"/>
      <c r="M459" s="119"/>
      <c r="N459" s="119"/>
      <c r="O459" s="119"/>
      <c r="P459" s="119"/>
      <c r="Q459" s="119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9"/>
      <c r="M460" s="119"/>
      <c r="N460" s="119"/>
      <c r="O460" s="119"/>
      <c r="P460" s="119"/>
      <c r="Q460" s="119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9"/>
      <c r="M461" s="119"/>
      <c r="N461" s="119"/>
      <c r="O461" s="119"/>
      <c r="P461" s="119"/>
      <c r="Q461" s="119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9"/>
      <c r="M462" s="119"/>
      <c r="N462" s="119"/>
      <c r="O462" s="119"/>
      <c r="P462" s="119"/>
      <c r="Q462" s="119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9"/>
      <c r="M463" s="119"/>
      <c r="N463" s="119"/>
      <c r="O463" s="119"/>
      <c r="P463" s="119"/>
      <c r="Q463" s="119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9"/>
      <c r="M464" s="119"/>
      <c r="N464" s="119"/>
      <c r="O464" s="119"/>
      <c r="P464" s="119"/>
      <c r="Q464" s="119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9"/>
      <c r="M465" s="119"/>
      <c r="N465" s="119"/>
      <c r="O465" s="119"/>
      <c r="P465" s="119"/>
      <c r="Q465" s="119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9"/>
      <c r="M466" s="119"/>
      <c r="N466" s="119"/>
      <c r="O466" s="119"/>
      <c r="P466" s="119"/>
      <c r="Q466" s="119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9"/>
      <c r="M467" s="119"/>
      <c r="N467" s="119"/>
      <c r="O467" s="119"/>
      <c r="P467" s="119"/>
      <c r="Q467" s="119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9"/>
      <c r="M468" s="119"/>
      <c r="N468" s="119"/>
      <c r="O468" s="119"/>
      <c r="P468" s="119"/>
      <c r="Q468" s="119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9"/>
      <c r="M469" s="119"/>
      <c r="N469" s="119"/>
      <c r="O469" s="119"/>
      <c r="P469" s="119"/>
      <c r="Q469" s="119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9"/>
      <c r="M470" s="119"/>
      <c r="N470" s="119"/>
      <c r="O470" s="119"/>
      <c r="P470" s="119"/>
      <c r="Q470" s="119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9"/>
      <c r="M471" s="119"/>
      <c r="N471" s="119"/>
      <c r="O471" s="119"/>
      <c r="P471" s="119"/>
      <c r="Q471" s="119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9"/>
      <c r="M472" s="119"/>
      <c r="N472" s="119"/>
      <c r="O472" s="119"/>
      <c r="P472" s="119"/>
      <c r="Q472" s="119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9"/>
      <c r="M473" s="119"/>
      <c r="N473" s="119"/>
      <c r="O473" s="119"/>
      <c r="P473" s="119"/>
      <c r="Q473" s="119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9"/>
      <c r="M474" s="119"/>
      <c r="N474" s="119"/>
      <c r="O474" s="119"/>
      <c r="P474" s="119"/>
      <c r="Q474" s="119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9"/>
      <c r="M475" s="119"/>
      <c r="N475" s="119"/>
      <c r="O475" s="119"/>
      <c r="P475" s="119"/>
      <c r="Q475" s="119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9"/>
      <c r="M476" s="119"/>
      <c r="N476" s="119"/>
      <c r="O476" s="119"/>
      <c r="P476" s="119"/>
      <c r="Q476" s="119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9"/>
      <c r="M477" s="119"/>
      <c r="N477" s="119"/>
      <c r="O477" s="119"/>
      <c r="P477" s="119"/>
      <c r="Q477" s="119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9"/>
      <c r="M478" s="119"/>
      <c r="N478" s="119"/>
      <c r="O478" s="119"/>
      <c r="P478" s="119"/>
      <c r="Q478" s="119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9"/>
      <c r="M479" s="119"/>
      <c r="N479" s="119"/>
      <c r="O479" s="119"/>
      <c r="P479" s="119"/>
      <c r="Q479" s="119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9"/>
      <c r="M480" s="119"/>
      <c r="N480" s="119"/>
      <c r="O480" s="119"/>
      <c r="P480" s="119"/>
      <c r="Q480" s="119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9"/>
      <c r="M481" s="119"/>
      <c r="N481" s="119"/>
      <c r="O481" s="119"/>
      <c r="P481" s="119"/>
      <c r="Q481" s="119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9"/>
      <c r="M482" s="119"/>
      <c r="N482" s="119"/>
      <c r="O482" s="119"/>
      <c r="P482" s="119"/>
      <c r="Q482" s="119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9"/>
      <c r="M483" s="119"/>
      <c r="N483" s="119"/>
      <c r="O483" s="119"/>
      <c r="P483" s="119"/>
      <c r="Q483" s="119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9"/>
      <c r="M484" s="119"/>
      <c r="N484" s="119"/>
      <c r="O484" s="119"/>
      <c r="P484" s="119"/>
      <c r="Q484" s="119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9"/>
      <c r="M485" s="119"/>
      <c r="N485" s="119"/>
      <c r="O485" s="119"/>
      <c r="P485" s="119"/>
      <c r="Q485" s="119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9"/>
      <c r="M486" s="119"/>
      <c r="N486" s="119"/>
      <c r="O486" s="119"/>
      <c r="P486" s="119"/>
      <c r="Q486" s="119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9"/>
      <c r="M487" s="119"/>
      <c r="N487" s="119"/>
      <c r="O487" s="119"/>
      <c r="P487" s="119"/>
      <c r="Q487" s="119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9"/>
      <c r="M488" s="119"/>
      <c r="N488" s="119"/>
      <c r="O488" s="119"/>
      <c r="P488" s="119"/>
      <c r="Q488" s="119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9"/>
      <c r="M489" s="119"/>
      <c r="N489" s="119"/>
      <c r="O489" s="119"/>
      <c r="P489" s="119"/>
      <c r="Q489" s="119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9"/>
      <c r="M490" s="119"/>
      <c r="N490" s="119"/>
      <c r="O490" s="119"/>
      <c r="P490" s="119"/>
      <c r="Q490" s="119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9"/>
      <c r="M491" s="119"/>
      <c r="N491" s="119"/>
      <c r="O491" s="119"/>
      <c r="P491" s="119"/>
      <c r="Q491" s="119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9"/>
      <c r="M492" s="119"/>
      <c r="N492" s="119"/>
      <c r="O492" s="119"/>
      <c r="P492" s="119"/>
      <c r="Q492" s="119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9"/>
      <c r="M493" s="119"/>
      <c r="N493" s="119"/>
      <c r="O493" s="119"/>
      <c r="P493" s="119"/>
      <c r="Q493" s="119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9"/>
      <c r="M494" s="119"/>
      <c r="N494" s="119"/>
      <c r="O494" s="119"/>
      <c r="P494" s="119"/>
      <c r="Q494" s="119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9"/>
      <c r="M495" s="119"/>
      <c r="N495" s="119"/>
      <c r="O495" s="119"/>
      <c r="P495" s="119"/>
      <c r="Q495" s="119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9"/>
      <c r="M496" s="119"/>
      <c r="N496" s="119"/>
      <c r="O496" s="119"/>
      <c r="P496" s="119"/>
      <c r="Q496" s="119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9"/>
      <c r="M497" s="119"/>
      <c r="N497" s="119"/>
      <c r="O497" s="119"/>
      <c r="P497" s="119"/>
      <c r="Q497" s="119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9"/>
      <c r="M498" s="119"/>
      <c r="N498" s="119"/>
      <c r="O498" s="119"/>
      <c r="P498" s="119"/>
      <c r="Q498" s="119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9"/>
      <c r="M499" s="119"/>
      <c r="N499" s="119"/>
      <c r="O499" s="119"/>
      <c r="P499" s="119"/>
      <c r="Q499" s="119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9"/>
      <c r="M500" s="119"/>
      <c r="N500" s="119"/>
      <c r="O500" s="119"/>
      <c r="P500" s="119"/>
      <c r="Q500" s="119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9"/>
      <c r="M501" s="119"/>
      <c r="N501" s="119"/>
      <c r="O501" s="119"/>
      <c r="P501" s="119"/>
      <c r="Q501" s="119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9"/>
      <c r="M502" s="119"/>
      <c r="N502" s="119"/>
      <c r="O502" s="119"/>
      <c r="P502" s="119"/>
      <c r="Q502" s="119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9"/>
      <c r="M503" s="119"/>
      <c r="N503" s="119"/>
      <c r="O503" s="119"/>
      <c r="P503" s="119"/>
      <c r="Q503" s="119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9"/>
      <c r="M504" s="119"/>
      <c r="N504" s="119"/>
      <c r="O504" s="119"/>
      <c r="P504" s="119"/>
      <c r="Q504" s="119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9"/>
      <c r="M505" s="119"/>
      <c r="N505" s="119"/>
      <c r="O505" s="119"/>
      <c r="P505" s="119"/>
      <c r="Q505" s="119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9"/>
      <c r="M506" s="119"/>
      <c r="N506" s="119"/>
      <c r="O506" s="119"/>
      <c r="P506" s="119"/>
      <c r="Q506" s="119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9"/>
      <c r="M507" s="119"/>
      <c r="N507" s="119"/>
      <c r="O507" s="119"/>
      <c r="P507" s="119"/>
      <c r="Q507" s="119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9"/>
      <c r="M508" s="119"/>
      <c r="N508" s="119"/>
      <c r="O508" s="119"/>
      <c r="P508" s="119"/>
      <c r="Q508" s="119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9"/>
      <c r="M509" s="119"/>
      <c r="N509" s="119"/>
      <c r="O509" s="119"/>
      <c r="P509" s="119"/>
      <c r="Q509" s="119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9"/>
      <c r="M510" s="119"/>
      <c r="N510" s="119"/>
      <c r="O510" s="119"/>
      <c r="P510" s="119"/>
      <c r="Q510" s="119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9"/>
      <c r="M511" s="119"/>
      <c r="N511" s="119"/>
      <c r="O511" s="119"/>
      <c r="P511" s="119"/>
      <c r="Q511" s="119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9"/>
      <c r="M512" s="119"/>
      <c r="N512" s="119"/>
      <c r="O512" s="119"/>
      <c r="P512" s="119"/>
      <c r="Q512" s="119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9"/>
      <c r="M513" s="119"/>
      <c r="N513" s="119"/>
      <c r="O513" s="119"/>
      <c r="P513" s="119"/>
      <c r="Q513" s="119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9"/>
      <c r="M514" s="119"/>
      <c r="N514" s="119"/>
      <c r="O514" s="119"/>
      <c r="P514" s="119"/>
      <c r="Q514" s="119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9"/>
      <c r="M515" s="119"/>
      <c r="N515" s="119"/>
      <c r="O515" s="119"/>
      <c r="P515" s="119"/>
      <c r="Q515" s="119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9"/>
      <c r="M516" s="119"/>
      <c r="N516" s="119"/>
      <c r="O516" s="119"/>
      <c r="P516" s="119"/>
      <c r="Q516" s="119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9"/>
      <c r="M517" s="119"/>
      <c r="N517" s="119"/>
      <c r="O517" s="119"/>
      <c r="P517" s="119"/>
      <c r="Q517" s="119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9"/>
      <c r="M518" s="119"/>
      <c r="N518" s="119"/>
      <c r="O518" s="119"/>
      <c r="P518" s="119"/>
      <c r="Q518" s="119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9"/>
      <c r="M519" s="119"/>
      <c r="N519" s="119"/>
      <c r="O519" s="119"/>
      <c r="P519" s="119"/>
      <c r="Q519" s="119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9"/>
      <c r="M520" s="119"/>
      <c r="N520" s="119"/>
      <c r="O520" s="119"/>
      <c r="P520" s="119"/>
      <c r="Q520" s="119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9"/>
      <c r="M521" s="119"/>
      <c r="N521" s="119"/>
      <c r="O521" s="119"/>
      <c r="P521" s="119"/>
      <c r="Q521" s="119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9"/>
      <c r="M522" s="119"/>
      <c r="N522" s="119"/>
      <c r="O522" s="119"/>
      <c r="P522" s="119"/>
      <c r="Q522" s="119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9"/>
      <c r="M523" s="119"/>
      <c r="N523" s="119"/>
      <c r="O523" s="119"/>
      <c r="P523" s="119"/>
      <c r="Q523" s="119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9"/>
      <c r="M524" s="119"/>
      <c r="N524" s="119"/>
      <c r="O524" s="119"/>
      <c r="P524" s="119"/>
      <c r="Q524" s="119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9"/>
      <c r="M525" s="119"/>
      <c r="N525" s="119"/>
      <c r="O525" s="119"/>
      <c r="P525" s="119"/>
      <c r="Q525" s="119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9"/>
      <c r="M526" s="119"/>
      <c r="N526" s="119"/>
      <c r="O526" s="119"/>
      <c r="P526" s="119"/>
      <c r="Q526" s="119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9"/>
      <c r="M527" s="119"/>
      <c r="N527" s="119"/>
      <c r="O527" s="119"/>
      <c r="P527" s="119"/>
      <c r="Q527" s="119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9"/>
      <c r="M528" s="119"/>
      <c r="N528" s="119"/>
      <c r="O528" s="119"/>
      <c r="P528" s="119"/>
      <c r="Q528" s="119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9"/>
      <c r="M529" s="119"/>
      <c r="N529" s="119"/>
      <c r="O529" s="119"/>
      <c r="P529" s="119"/>
      <c r="Q529" s="119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9"/>
      <c r="M530" s="119"/>
      <c r="N530" s="119"/>
      <c r="O530" s="119"/>
      <c r="P530" s="119"/>
      <c r="Q530" s="119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9"/>
      <c r="M531" s="119"/>
      <c r="N531" s="119"/>
      <c r="O531" s="119"/>
      <c r="P531" s="119"/>
      <c r="Q531" s="119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9"/>
      <c r="M532" s="119"/>
      <c r="N532" s="119"/>
      <c r="O532" s="119"/>
      <c r="P532" s="119"/>
      <c r="Q532" s="119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9"/>
      <c r="M533" s="119"/>
      <c r="N533" s="119"/>
      <c r="O533" s="119"/>
      <c r="P533" s="119"/>
      <c r="Q533" s="119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9"/>
      <c r="M534" s="119"/>
      <c r="N534" s="119"/>
      <c r="O534" s="119"/>
      <c r="P534" s="119"/>
      <c r="Q534" s="119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9"/>
      <c r="M535" s="119"/>
      <c r="N535" s="119"/>
      <c r="O535" s="119"/>
      <c r="P535" s="119"/>
      <c r="Q535" s="119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9"/>
      <c r="M536" s="119"/>
      <c r="N536" s="119"/>
      <c r="O536" s="119"/>
      <c r="P536" s="119"/>
      <c r="Q536" s="119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9"/>
      <c r="M537" s="119"/>
      <c r="N537" s="119"/>
      <c r="O537" s="119"/>
      <c r="P537" s="119"/>
      <c r="Q537" s="119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9"/>
      <c r="M538" s="119"/>
      <c r="N538" s="119"/>
      <c r="O538" s="119"/>
      <c r="P538" s="119"/>
      <c r="Q538" s="119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9"/>
      <c r="M539" s="119"/>
      <c r="N539" s="119"/>
      <c r="O539" s="119"/>
      <c r="P539" s="119"/>
      <c r="Q539" s="119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9"/>
      <c r="M540" s="119"/>
      <c r="N540" s="119"/>
      <c r="O540" s="119"/>
      <c r="P540" s="119"/>
      <c r="Q540" s="119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9"/>
      <c r="M541" s="119"/>
      <c r="N541" s="119"/>
      <c r="O541" s="119"/>
      <c r="P541" s="119"/>
      <c r="Q541" s="119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9"/>
      <c r="M542" s="119"/>
      <c r="N542" s="119"/>
      <c r="O542" s="119"/>
      <c r="P542" s="119"/>
      <c r="Q542" s="119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9"/>
      <c r="M543" s="119"/>
      <c r="N543" s="119"/>
      <c r="O543" s="119"/>
      <c r="P543" s="119"/>
      <c r="Q543" s="119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9"/>
      <c r="M544" s="119"/>
      <c r="N544" s="119"/>
      <c r="O544" s="119"/>
      <c r="P544" s="119"/>
      <c r="Q544" s="119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9"/>
      <c r="M545" s="119"/>
      <c r="N545" s="119"/>
      <c r="O545" s="119"/>
      <c r="P545" s="119"/>
      <c r="Q545" s="119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9"/>
      <c r="M546" s="119"/>
      <c r="N546" s="119"/>
      <c r="O546" s="119"/>
      <c r="P546" s="119"/>
      <c r="Q546" s="119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9"/>
      <c r="M547" s="119"/>
      <c r="N547" s="119"/>
      <c r="O547" s="119"/>
      <c r="P547" s="119"/>
      <c r="Q547" s="119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9"/>
      <c r="M548" s="119"/>
      <c r="N548" s="119"/>
      <c r="O548" s="119"/>
      <c r="P548" s="119"/>
      <c r="Q548" s="119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9"/>
      <c r="M549" s="119"/>
      <c r="N549" s="119"/>
      <c r="O549" s="119"/>
      <c r="P549" s="119"/>
      <c r="Q549" s="119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9"/>
      <c r="M550" s="119"/>
      <c r="N550" s="119"/>
      <c r="O550" s="119"/>
      <c r="P550" s="119"/>
      <c r="Q550" s="119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9"/>
      <c r="M551" s="119"/>
      <c r="N551" s="119"/>
      <c r="O551" s="119"/>
      <c r="P551" s="119"/>
      <c r="Q551" s="119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9"/>
      <c r="M552" s="119"/>
      <c r="N552" s="119"/>
      <c r="O552" s="119"/>
      <c r="P552" s="119"/>
      <c r="Q552" s="119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9"/>
      <c r="M553" s="119"/>
      <c r="N553" s="119"/>
      <c r="O553" s="119"/>
      <c r="P553" s="119"/>
      <c r="Q553" s="119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9"/>
      <c r="M554" s="119"/>
      <c r="N554" s="119"/>
      <c r="O554" s="119"/>
      <c r="P554" s="119"/>
      <c r="Q554" s="119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9"/>
      <c r="M555" s="119"/>
      <c r="N555" s="119"/>
      <c r="O555" s="119"/>
      <c r="P555" s="119"/>
      <c r="Q555" s="119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9"/>
      <c r="M556" s="119"/>
      <c r="N556" s="119"/>
      <c r="O556" s="119"/>
      <c r="P556" s="119"/>
      <c r="Q556" s="119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9"/>
      <c r="M557" s="119"/>
      <c r="N557" s="119"/>
      <c r="O557" s="119"/>
      <c r="P557" s="119"/>
      <c r="Q557" s="119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9"/>
      <c r="M558" s="119"/>
      <c r="N558" s="119"/>
      <c r="O558" s="119"/>
      <c r="P558" s="119"/>
      <c r="Q558" s="119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9"/>
      <c r="M559" s="119"/>
      <c r="N559" s="119"/>
      <c r="O559" s="119"/>
      <c r="P559" s="119"/>
      <c r="Q559" s="119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9"/>
      <c r="M560" s="119"/>
      <c r="N560" s="119"/>
      <c r="O560" s="119"/>
      <c r="P560" s="119"/>
      <c r="Q560" s="119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9"/>
      <c r="M561" s="119"/>
      <c r="N561" s="119"/>
      <c r="O561" s="119"/>
      <c r="P561" s="119"/>
      <c r="Q561" s="119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9"/>
      <c r="M562" s="119"/>
      <c r="N562" s="119"/>
      <c r="O562" s="119"/>
      <c r="P562" s="119"/>
      <c r="Q562" s="119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9"/>
      <c r="M563" s="119"/>
      <c r="N563" s="119"/>
      <c r="O563" s="119"/>
      <c r="P563" s="119"/>
      <c r="Q563" s="119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9"/>
      <c r="M564" s="119"/>
      <c r="N564" s="119"/>
      <c r="O564" s="119"/>
      <c r="P564" s="119"/>
      <c r="Q564" s="119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9"/>
      <c r="M565" s="119"/>
      <c r="N565" s="119"/>
      <c r="O565" s="119"/>
      <c r="P565" s="119"/>
      <c r="Q565" s="119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9"/>
      <c r="M566" s="119"/>
      <c r="N566" s="119"/>
      <c r="O566" s="119"/>
      <c r="P566" s="119"/>
      <c r="Q566" s="119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9"/>
      <c r="M567" s="119"/>
      <c r="N567" s="119"/>
      <c r="O567" s="119"/>
      <c r="P567" s="119"/>
      <c r="Q567" s="119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9"/>
      <c r="M568" s="119"/>
      <c r="N568" s="119"/>
      <c r="O568" s="119"/>
      <c r="P568" s="119"/>
      <c r="Q568" s="119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9"/>
      <c r="M569" s="119"/>
      <c r="N569" s="119"/>
      <c r="O569" s="119"/>
      <c r="P569" s="119"/>
      <c r="Q569" s="119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9"/>
      <c r="M570" s="119"/>
      <c r="N570" s="119"/>
      <c r="O570" s="119"/>
      <c r="P570" s="119"/>
      <c r="Q570" s="119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9"/>
      <c r="M571" s="119"/>
      <c r="N571" s="119"/>
      <c r="O571" s="119"/>
      <c r="P571" s="119"/>
      <c r="Q571" s="119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9"/>
      <c r="M572" s="119"/>
      <c r="N572" s="119"/>
      <c r="O572" s="119"/>
      <c r="P572" s="119"/>
      <c r="Q572" s="119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9"/>
      <c r="M573" s="119"/>
      <c r="N573" s="119"/>
      <c r="O573" s="119"/>
      <c r="P573" s="119"/>
      <c r="Q573" s="119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9"/>
      <c r="M574" s="119"/>
      <c r="N574" s="119"/>
      <c r="O574" s="119"/>
      <c r="P574" s="119"/>
      <c r="Q574" s="119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9"/>
      <c r="M575" s="119"/>
      <c r="N575" s="119"/>
      <c r="O575" s="119"/>
      <c r="P575" s="119"/>
      <c r="Q575" s="119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9"/>
      <c r="M576" s="119"/>
      <c r="N576" s="119"/>
      <c r="O576" s="119"/>
      <c r="P576" s="119"/>
      <c r="Q576" s="119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9"/>
      <c r="M577" s="119"/>
      <c r="N577" s="119"/>
      <c r="O577" s="119"/>
      <c r="P577" s="119"/>
      <c r="Q577" s="119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9"/>
      <c r="M578" s="119"/>
      <c r="N578" s="119"/>
      <c r="O578" s="119"/>
      <c r="P578" s="119"/>
      <c r="Q578" s="119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9"/>
      <c r="M579" s="119"/>
      <c r="N579" s="119"/>
      <c r="O579" s="119"/>
      <c r="P579" s="119"/>
      <c r="Q579" s="119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9"/>
      <c r="M580" s="119"/>
      <c r="N580" s="119"/>
      <c r="O580" s="119"/>
      <c r="P580" s="119"/>
      <c r="Q580" s="119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9"/>
      <c r="M581" s="119"/>
      <c r="N581" s="119"/>
      <c r="O581" s="119"/>
      <c r="P581" s="119"/>
      <c r="Q581" s="119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9"/>
      <c r="M582" s="119"/>
      <c r="N582" s="119"/>
      <c r="O582" s="119"/>
      <c r="P582" s="119"/>
      <c r="Q582" s="119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9"/>
      <c r="M583" s="119"/>
      <c r="N583" s="119"/>
      <c r="O583" s="119"/>
      <c r="P583" s="119"/>
      <c r="Q583" s="119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9"/>
      <c r="M584" s="119"/>
      <c r="N584" s="119"/>
      <c r="O584" s="119"/>
      <c r="P584" s="119"/>
      <c r="Q584" s="119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9"/>
      <c r="M585" s="119"/>
      <c r="N585" s="119"/>
      <c r="O585" s="119"/>
      <c r="P585" s="119"/>
      <c r="Q585" s="119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9"/>
      <c r="M586" s="119"/>
      <c r="N586" s="119"/>
      <c r="O586" s="119"/>
      <c r="P586" s="119"/>
      <c r="Q586" s="119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9"/>
      <c r="M587" s="119"/>
      <c r="N587" s="119"/>
      <c r="O587" s="119"/>
      <c r="P587" s="119"/>
      <c r="Q587" s="119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9"/>
      <c r="M588" s="119"/>
      <c r="N588" s="119"/>
      <c r="O588" s="119"/>
      <c r="P588" s="119"/>
      <c r="Q588" s="119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9"/>
      <c r="M589" s="119"/>
      <c r="N589" s="119"/>
      <c r="O589" s="119"/>
      <c r="P589" s="119"/>
      <c r="Q589" s="119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9"/>
      <c r="M590" s="119"/>
      <c r="N590" s="119"/>
      <c r="O590" s="119"/>
      <c r="P590" s="119"/>
      <c r="Q590" s="119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9"/>
      <c r="M591" s="119"/>
      <c r="N591" s="119"/>
      <c r="O591" s="119"/>
      <c r="P591" s="119"/>
      <c r="Q591" s="119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9"/>
      <c r="M592" s="119"/>
      <c r="N592" s="119"/>
      <c r="O592" s="119"/>
      <c r="P592" s="119"/>
      <c r="Q592" s="119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9"/>
      <c r="M593" s="119"/>
      <c r="N593" s="119"/>
      <c r="O593" s="119"/>
      <c r="P593" s="119"/>
      <c r="Q593" s="119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9"/>
      <c r="M594" s="119"/>
      <c r="N594" s="119"/>
      <c r="O594" s="119"/>
      <c r="P594" s="119"/>
      <c r="Q594" s="119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9"/>
      <c r="M595" s="119"/>
      <c r="N595" s="119"/>
      <c r="O595" s="119"/>
      <c r="P595" s="119"/>
      <c r="Q595" s="119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9"/>
      <c r="M596" s="119"/>
      <c r="N596" s="119"/>
      <c r="O596" s="119"/>
      <c r="P596" s="119"/>
      <c r="Q596" s="119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9"/>
      <c r="M597" s="119"/>
      <c r="N597" s="119"/>
      <c r="O597" s="119"/>
      <c r="P597" s="119"/>
      <c r="Q597" s="119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9"/>
      <c r="M598" s="119"/>
      <c r="N598" s="119"/>
      <c r="O598" s="119"/>
      <c r="P598" s="119"/>
      <c r="Q598" s="119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9"/>
      <c r="M599" s="119"/>
      <c r="N599" s="119"/>
      <c r="O599" s="119"/>
      <c r="P599" s="119"/>
      <c r="Q599" s="119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9"/>
      <c r="M600" s="119"/>
      <c r="N600" s="119"/>
      <c r="O600" s="119"/>
      <c r="P600" s="119"/>
      <c r="Q600" s="119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9"/>
      <c r="M601" s="119"/>
      <c r="N601" s="119"/>
      <c r="O601" s="119"/>
      <c r="P601" s="119"/>
      <c r="Q601" s="119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9"/>
      <c r="M602" s="119"/>
      <c r="N602" s="119"/>
      <c r="O602" s="119"/>
      <c r="P602" s="119"/>
      <c r="Q602" s="119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9"/>
      <c r="M603" s="119"/>
      <c r="N603" s="119"/>
      <c r="O603" s="119"/>
      <c r="P603" s="119"/>
      <c r="Q603" s="119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9"/>
      <c r="M604" s="119"/>
      <c r="N604" s="119"/>
      <c r="O604" s="119"/>
      <c r="P604" s="119"/>
      <c r="Q604" s="119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9"/>
      <c r="M605" s="119"/>
      <c r="N605" s="119"/>
      <c r="O605" s="119"/>
      <c r="P605" s="119"/>
      <c r="Q605" s="119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9"/>
      <c r="M606" s="119"/>
      <c r="N606" s="119"/>
      <c r="O606" s="119"/>
      <c r="P606" s="119"/>
      <c r="Q606" s="119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9"/>
      <c r="M607" s="119"/>
      <c r="N607" s="119"/>
      <c r="O607" s="119"/>
      <c r="P607" s="119"/>
      <c r="Q607" s="119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9"/>
      <c r="M608" s="119"/>
      <c r="N608" s="119"/>
      <c r="O608" s="119"/>
      <c r="P608" s="119"/>
      <c r="Q608" s="119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9"/>
      <c r="M609" s="119"/>
      <c r="N609" s="119"/>
      <c r="O609" s="119"/>
      <c r="P609" s="119"/>
      <c r="Q609" s="119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9"/>
      <c r="M610" s="119"/>
      <c r="N610" s="119"/>
      <c r="O610" s="119"/>
      <c r="P610" s="119"/>
      <c r="Q610" s="119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9"/>
      <c r="M611" s="119"/>
      <c r="N611" s="119"/>
      <c r="O611" s="119"/>
      <c r="P611" s="119"/>
      <c r="Q611" s="119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9"/>
      <c r="M612" s="119"/>
      <c r="N612" s="119"/>
      <c r="O612" s="119"/>
      <c r="P612" s="119"/>
      <c r="Q612" s="119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9"/>
      <c r="M613" s="119"/>
      <c r="N613" s="119"/>
      <c r="O613" s="119"/>
      <c r="P613" s="119"/>
      <c r="Q613" s="119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9"/>
      <c r="M614" s="119"/>
      <c r="N614" s="119"/>
      <c r="O614" s="119"/>
      <c r="P614" s="119"/>
      <c r="Q614" s="119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9"/>
      <c r="M615" s="119"/>
      <c r="N615" s="119"/>
      <c r="O615" s="119"/>
      <c r="P615" s="119"/>
      <c r="Q615" s="119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9"/>
      <c r="M616" s="119"/>
      <c r="N616" s="119"/>
      <c r="O616" s="119"/>
      <c r="P616" s="119"/>
      <c r="Q616" s="119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9"/>
      <c r="M617" s="119"/>
      <c r="N617" s="119"/>
      <c r="O617" s="119"/>
      <c r="P617" s="119"/>
      <c r="Q617" s="119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9"/>
      <c r="M618" s="119"/>
      <c r="N618" s="119"/>
      <c r="O618" s="119"/>
      <c r="P618" s="119"/>
      <c r="Q618" s="119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9"/>
      <c r="M619" s="119"/>
      <c r="N619" s="119"/>
      <c r="O619" s="119"/>
      <c r="P619" s="119"/>
      <c r="Q619" s="119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9"/>
      <c r="M620" s="119"/>
      <c r="N620" s="119"/>
      <c r="O620" s="119"/>
      <c r="P620" s="119"/>
      <c r="Q620" s="119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9"/>
      <c r="M621" s="119"/>
      <c r="N621" s="119"/>
      <c r="O621" s="119"/>
      <c r="P621" s="119"/>
      <c r="Q621" s="119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9"/>
      <c r="M622" s="119"/>
      <c r="N622" s="119"/>
      <c r="O622" s="119"/>
      <c r="P622" s="119"/>
      <c r="Q622" s="119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9"/>
      <c r="M623" s="119"/>
      <c r="N623" s="119"/>
      <c r="O623" s="119"/>
      <c r="P623" s="119"/>
      <c r="Q623" s="119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9"/>
      <c r="M624" s="119"/>
      <c r="N624" s="119"/>
      <c r="O624" s="119"/>
      <c r="P624" s="119"/>
      <c r="Q624" s="119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9"/>
      <c r="M625" s="119"/>
      <c r="N625" s="119"/>
      <c r="O625" s="119"/>
      <c r="P625" s="119"/>
      <c r="Q625" s="119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9"/>
      <c r="M626" s="119"/>
      <c r="N626" s="119"/>
      <c r="O626" s="119"/>
      <c r="P626" s="119"/>
      <c r="Q626" s="119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9"/>
      <c r="M627" s="119"/>
      <c r="N627" s="119"/>
      <c r="O627" s="119"/>
      <c r="P627" s="119"/>
      <c r="Q627" s="119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9"/>
      <c r="M628" s="119"/>
      <c r="N628" s="119"/>
      <c r="O628" s="119"/>
      <c r="P628" s="119"/>
      <c r="Q628" s="119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9"/>
      <c r="M629" s="119"/>
      <c r="N629" s="119"/>
      <c r="O629" s="119"/>
      <c r="P629" s="119"/>
      <c r="Q629" s="119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9"/>
      <c r="M630" s="119"/>
      <c r="N630" s="119"/>
      <c r="O630" s="119"/>
      <c r="P630" s="119"/>
      <c r="Q630" s="119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9"/>
      <c r="M631" s="119"/>
      <c r="N631" s="119"/>
      <c r="O631" s="119"/>
      <c r="P631" s="119"/>
      <c r="Q631" s="119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9"/>
      <c r="M632" s="119"/>
      <c r="N632" s="119"/>
      <c r="O632" s="119"/>
      <c r="P632" s="119"/>
      <c r="Q632" s="119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9"/>
      <c r="M633" s="119"/>
      <c r="N633" s="119"/>
      <c r="O633" s="119"/>
      <c r="P633" s="119"/>
      <c r="Q633" s="119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9"/>
      <c r="M634" s="119"/>
      <c r="N634" s="119"/>
      <c r="O634" s="119"/>
      <c r="P634" s="119"/>
      <c r="Q634" s="119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9"/>
      <c r="M635" s="119"/>
      <c r="N635" s="119"/>
      <c r="O635" s="119"/>
      <c r="P635" s="119"/>
      <c r="Q635" s="119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9"/>
      <c r="M636" s="119"/>
      <c r="N636" s="119"/>
      <c r="O636" s="119"/>
      <c r="P636" s="119"/>
      <c r="Q636" s="119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9"/>
      <c r="M637" s="119"/>
      <c r="N637" s="119"/>
      <c r="O637" s="119"/>
      <c r="P637" s="119"/>
      <c r="Q637" s="119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9"/>
      <c r="M638" s="119"/>
      <c r="N638" s="119"/>
      <c r="O638" s="119"/>
      <c r="P638" s="119"/>
      <c r="Q638" s="119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9"/>
      <c r="M639" s="119"/>
      <c r="N639" s="119"/>
      <c r="O639" s="119"/>
      <c r="P639" s="119"/>
      <c r="Q639" s="119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9"/>
      <c r="M640" s="119"/>
      <c r="N640" s="119"/>
      <c r="O640" s="119"/>
      <c r="P640" s="119"/>
      <c r="Q640" s="119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9"/>
      <c r="M641" s="119"/>
      <c r="N641" s="119"/>
      <c r="O641" s="119"/>
      <c r="P641" s="119"/>
      <c r="Q641" s="119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9"/>
      <c r="M642" s="119"/>
      <c r="N642" s="119"/>
      <c r="O642" s="119"/>
      <c r="P642" s="119"/>
      <c r="Q642" s="119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9"/>
      <c r="M643" s="119"/>
      <c r="N643" s="119"/>
      <c r="O643" s="119"/>
      <c r="P643" s="119"/>
      <c r="Q643" s="119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9"/>
      <c r="M644" s="119"/>
      <c r="N644" s="119"/>
      <c r="O644" s="119"/>
      <c r="P644" s="119"/>
      <c r="Q644" s="119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9"/>
      <c r="M645" s="119"/>
      <c r="N645" s="119"/>
      <c r="O645" s="119"/>
      <c r="P645" s="119"/>
      <c r="Q645" s="119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9"/>
      <c r="M646" s="119"/>
      <c r="N646" s="119"/>
      <c r="O646" s="119"/>
      <c r="P646" s="119"/>
      <c r="Q646" s="119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9"/>
      <c r="M647" s="119"/>
      <c r="N647" s="119"/>
      <c r="O647" s="119"/>
      <c r="P647" s="119"/>
      <c r="Q647" s="119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9"/>
      <c r="M648" s="119"/>
      <c r="N648" s="119"/>
      <c r="O648" s="119"/>
      <c r="P648" s="119"/>
      <c r="Q648" s="119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9"/>
      <c r="M649" s="119"/>
      <c r="N649" s="119"/>
      <c r="O649" s="119"/>
      <c r="P649" s="119"/>
      <c r="Q649" s="119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9"/>
      <c r="M650" s="119"/>
      <c r="N650" s="119"/>
      <c r="O650" s="119"/>
      <c r="P650" s="119"/>
      <c r="Q650" s="119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9"/>
      <c r="M651" s="119"/>
      <c r="N651" s="119"/>
      <c r="O651" s="119"/>
      <c r="P651" s="119"/>
      <c r="Q651" s="119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9"/>
      <c r="M652" s="119"/>
      <c r="N652" s="119"/>
      <c r="O652" s="119"/>
      <c r="P652" s="119"/>
      <c r="Q652" s="119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9"/>
      <c r="M653" s="119"/>
      <c r="N653" s="119"/>
      <c r="O653" s="119"/>
      <c r="P653" s="119"/>
      <c r="Q653" s="119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9"/>
      <c r="M654" s="119"/>
      <c r="N654" s="119"/>
      <c r="O654" s="119"/>
      <c r="P654" s="119"/>
      <c r="Q654" s="119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9"/>
      <c r="M655" s="119"/>
      <c r="N655" s="119"/>
      <c r="O655" s="119"/>
      <c r="P655" s="119"/>
      <c r="Q655" s="119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9"/>
      <c r="M656" s="119"/>
      <c r="N656" s="119"/>
      <c r="O656" s="119"/>
      <c r="P656" s="119"/>
      <c r="Q656" s="119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9"/>
      <c r="M657" s="119"/>
      <c r="N657" s="119"/>
      <c r="O657" s="119"/>
      <c r="P657" s="119"/>
      <c r="Q657" s="119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9"/>
      <c r="M658" s="119"/>
      <c r="N658" s="119"/>
      <c r="O658" s="119"/>
      <c r="P658" s="119"/>
      <c r="Q658" s="119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9"/>
      <c r="M659" s="119"/>
      <c r="N659" s="119"/>
      <c r="O659" s="119"/>
      <c r="P659" s="119"/>
      <c r="Q659" s="119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9"/>
      <c r="M660" s="119"/>
      <c r="N660" s="119"/>
      <c r="O660" s="119"/>
      <c r="P660" s="119"/>
      <c r="Q660" s="119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9"/>
      <c r="M661" s="119"/>
      <c r="N661" s="119"/>
      <c r="O661" s="119"/>
      <c r="P661" s="119"/>
      <c r="Q661" s="119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9"/>
      <c r="M662" s="119"/>
      <c r="N662" s="119"/>
      <c r="O662" s="119"/>
      <c r="P662" s="119"/>
      <c r="Q662" s="119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9"/>
      <c r="M663" s="119"/>
      <c r="N663" s="119"/>
      <c r="O663" s="119"/>
      <c r="P663" s="119"/>
      <c r="Q663" s="119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9"/>
      <c r="M664" s="119"/>
      <c r="N664" s="119"/>
      <c r="O664" s="119"/>
      <c r="P664" s="119"/>
      <c r="Q664" s="119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9"/>
      <c r="M665" s="119"/>
      <c r="N665" s="119"/>
      <c r="O665" s="119"/>
      <c r="P665" s="119"/>
      <c r="Q665" s="119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9"/>
      <c r="M666" s="119"/>
      <c r="N666" s="119"/>
      <c r="O666" s="119"/>
      <c r="P666" s="119"/>
      <c r="Q666" s="119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9"/>
      <c r="M667" s="119"/>
      <c r="N667" s="119"/>
      <c r="O667" s="119"/>
      <c r="P667" s="119"/>
      <c r="Q667" s="119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9"/>
      <c r="M668" s="119"/>
      <c r="N668" s="119"/>
      <c r="O668" s="119"/>
      <c r="P668" s="119"/>
      <c r="Q668" s="119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9"/>
      <c r="M669" s="119"/>
      <c r="N669" s="119"/>
      <c r="O669" s="119"/>
      <c r="P669" s="119"/>
      <c r="Q669" s="119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9"/>
      <c r="M670" s="119"/>
      <c r="N670" s="119"/>
      <c r="O670" s="119"/>
      <c r="P670" s="119"/>
      <c r="Q670" s="119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9"/>
      <c r="M671" s="119"/>
      <c r="N671" s="119"/>
      <c r="O671" s="119"/>
      <c r="P671" s="119"/>
      <c r="Q671" s="119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9"/>
      <c r="M672" s="119"/>
      <c r="N672" s="119"/>
      <c r="O672" s="119"/>
      <c r="P672" s="119"/>
      <c r="Q672" s="119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9"/>
      <c r="M673" s="119"/>
      <c r="N673" s="119"/>
      <c r="O673" s="119"/>
      <c r="P673" s="119"/>
      <c r="Q673" s="119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9"/>
      <c r="M674" s="119"/>
      <c r="N674" s="119"/>
      <c r="O674" s="119"/>
      <c r="P674" s="119"/>
      <c r="Q674" s="119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9"/>
      <c r="M675" s="119"/>
      <c r="N675" s="119"/>
      <c r="O675" s="119"/>
      <c r="P675" s="119"/>
      <c r="Q675" s="119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9"/>
      <c r="M676" s="119"/>
      <c r="N676" s="119"/>
      <c r="O676" s="119"/>
      <c r="P676" s="119"/>
      <c r="Q676" s="119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9"/>
      <c r="M677" s="119"/>
      <c r="N677" s="119"/>
      <c r="O677" s="119"/>
      <c r="P677" s="119"/>
      <c r="Q677" s="119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9"/>
      <c r="M678" s="119"/>
      <c r="N678" s="119"/>
      <c r="O678" s="119"/>
      <c r="P678" s="119"/>
      <c r="Q678" s="119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9"/>
      <c r="M679" s="119"/>
      <c r="N679" s="119"/>
      <c r="O679" s="119"/>
      <c r="P679" s="119"/>
      <c r="Q679" s="119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9"/>
      <c r="M680" s="119"/>
      <c r="N680" s="119"/>
      <c r="O680" s="119"/>
      <c r="P680" s="119"/>
      <c r="Q680" s="119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9"/>
      <c r="M681" s="119"/>
      <c r="N681" s="119"/>
      <c r="O681" s="119"/>
      <c r="P681" s="119"/>
      <c r="Q681" s="119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9"/>
      <c r="M682" s="119"/>
      <c r="N682" s="119"/>
      <c r="O682" s="119"/>
      <c r="P682" s="119"/>
      <c r="Q682" s="119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9"/>
      <c r="M683" s="119"/>
      <c r="N683" s="119"/>
      <c r="O683" s="119"/>
      <c r="P683" s="119"/>
      <c r="Q683" s="119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9"/>
      <c r="M684" s="119"/>
      <c r="N684" s="119"/>
      <c r="O684" s="119"/>
      <c r="P684" s="119"/>
      <c r="Q684" s="119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9"/>
      <c r="M685" s="119"/>
      <c r="N685" s="119"/>
      <c r="O685" s="119"/>
      <c r="P685" s="119"/>
      <c r="Q685" s="119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9"/>
      <c r="M686" s="119"/>
      <c r="N686" s="119"/>
      <c r="O686" s="119"/>
      <c r="P686" s="119"/>
      <c r="Q686" s="119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9"/>
      <c r="M687" s="119"/>
      <c r="N687" s="119"/>
      <c r="O687" s="119"/>
      <c r="P687" s="119"/>
      <c r="Q687" s="119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9"/>
      <c r="M688" s="119"/>
      <c r="N688" s="119"/>
      <c r="O688" s="119"/>
      <c r="P688" s="119"/>
      <c r="Q688" s="119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9"/>
      <c r="M689" s="119"/>
      <c r="N689" s="119"/>
      <c r="O689" s="119"/>
      <c r="P689" s="119"/>
      <c r="Q689" s="119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9"/>
      <c r="M690" s="119"/>
      <c r="N690" s="119"/>
      <c r="O690" s="119"/>
      <c r="P690" s="119"/>
      <c r="Q690" s="119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9"/>
      <c r="M691" s="119"/>
      <c r="N691" s="119"/>
      <c r="O691" s="119"/>
      <c r="P691" s="119"/>
      <c r="Q691" s="119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9"/>
      <c r="M692" s="119"/>
      <c r="N692" s="119"/>
      <c r="O692" s="119"/>
      <c r="P692" s="119"/>
      <c r="Q692" s="119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9"/>
      <c r="M693" s="119"/>
      <c r="N693" s="119"/>
      <c r="O693" s="119"/>
      <c r="P693" s="119"/>
      <c r="Q693" s="119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9"/>
      <c r="M694" s="119"/>
      <c r="N694" s="119"/>
      <c r="O694" s="119"/>
      <c r="P694" s="119"/>
      <c r="Q694" s="119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9"/>
      <c r="M695" s="119"/>
      <c r="N695" s="119"/>
      <c r="O695" s="119"/>
      <c r="P695" s="119"/>
      <c r="Q695" s="119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9"/>
      <c r="M696" s="119"/>
      <c r="N696" s="119"/>
      <c r="O696" s="119"/>
      <c r="P696" s="119"/>
      <c r="Q696" s="119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9"/>
      <c r="M697" s="119"/>
      <c r="N697" s="119"/>
      <c r="O697" s="119"/>
      <c r="P697" s="119"/>
      <c r="Q697" s="119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9"/>
      <c r="M698" s="119"/>
      <c r="N698" s="119"/>
      <c r="O698" s="119"/>
      <c r="P698" s="119"/>
      <c r="Q698" s="119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9"/>
      <c r="M699" s="119"/>
      <c r="N699" s="119"/>
      <c r="O699" s="119"/>
      <c r="P699" s="119"/>
      <c r="Q699" s="119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9"/>
      <c r="M700" s="119"/>
      <c r="N700" s="119"/>
      <c r="O700" s="119"/>
      <c r="P700" s="119"/>
      <c r="Q700" s="119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9"/>
      <c r="M701" s="119"/>
      <c r="N701" s="119"/>
      <c r="O701" s="119"/>
      <c r="P701" s="119"/>
      <c r="Q701" s="119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9"/>
      <c r="M702" s="119"/>
      <c r="N702" s="119"/>
      <c r="O702" s="119"/>
      <c r="P702" s="119"/>
      <c r="Q702" s="119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9"/>
      <c r="M703" s="119"/>
      <c r="N703" s="119"/>
      <c r="O703" s="119"/>
      <c r="P703" s="119"/>
      <c r="Q703" s="119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9"/>
      <c r="M704" s="119"/>
      <c r="N704" s="119"/>
      <c r="O704" s="119"/>
      <c r="P704" s="119"/>
      <c r="Q704" s="119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9"/>
      <c r="M705" s="119"/>
      <c r="N705" s="119"/>
      <c r="O705" s="119"/>
      <c r="P705" s="119"/>
      <c r="Q705" s="119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9"/>
      <c r="M706" s="119"/>
      <c r="N706" s="119"/>
      <c r="O706" s="119"/>
      <c r="P706" s="119"/>
      <c r="Q706" s="119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9"/>
      <c r="M707" s="119"/>
      <c r="N707" s="119"/>
      <c r="O707" s="119"/>
      <c r="P707" s="119"/>
      <c r="Q707" s="119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9"/>
      <c r="M708" s="119"/>
      <c r="N708" s="119"/>
      <c r="O708" s="119"/>
      <c r="P708" s="119"/>
      <c r="Q708" s="119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9"/>
      <c r="M709" s="119"/>
      <c r="N709" s="119"/>
      <c r="O709" s="119"/>
      <c r="P709" s="119"/>
      <c r="Q709" s="119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9"/>
      <c r="M710" s="119"/>
      <c r="N710" s="119"/>
      <c r="O710" s="119"/>
      <c r="P710" s="119"/>
      <c r="Q710" s="119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9"/>
      <c r="M711" s="119"/>
      <c r="N711" s="119"/>
      <c r="O711" s="119"/>
      <c r="P711" s="119"/>
      <c r="Q711" s="119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9"/>
      <c r="M712" s="119"/>
      <c r="N712" s="119"/>
      <c r="O712" s="119"/>
      <c r="P712" s="119"/>
      <c r="Q712" s="119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9"/>
      <c r="M713" s="119"/>
      <c r="N713" s="119"/>
      <c r="O713" s="119"/>
      <c r="P713" s="119"/>
      <c r="Q713" s="119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9"/>
      <c r="M714" s="119"/>
      <c r="N714" s="119"/>
      <c r="O714" s="119"/>
      <c r="P714" s="119"/>
      <c r="Q714" s="119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9"/>
      <c r="M715" s="119"/>
      <c r="N715" s="119"/>
      <c r="O715" s="119"/>
      <c r="P715" s="119"/>
      <c r="Q715" s="119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9"/>
      <c r="M716" s="119"/>
      <c r="N716" s="119"/>
      <c r="O716" s="119"/>
      <c r="P716" s="119"/>
      <c r="Q716" s="119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9"/>
      <c r="M717" s="119"/>
      <c r="N717" s="119"/>
      <c r="O717" s="119"/>
      <c r="P717" s="119"/>
      <c r="Q717" s="119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9"/>
      <c r="M718" s="119"/>
      <c r="N718" s="119"/>
      <c r="O718" s="119"/>
      <c r="P718" s="119"/>
      <c r="Q718" s="119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9"/>
      <c r="M719" s="119"/>
      <c r="N719" s="119"/>
      <c r="O719" s="119"/>
      <c r="P719" s="119"/>
      <c r="Q719" s="119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9"/>
      <c r="M720" s="119"/>
      <c r="N720" s="119"/>
      <c r="O720" s="119"/>
      <c r="P720" s="119"/>
      <c r="Q720" s="119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9"/>
      <c r="M721" s="119"/>
      <c r="N721" s="119"/>
      <c r="O721" s="119"/>
      <c r="P721" s="119"/>
      <c r="Q721" s="119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9"/>
      <c r="M722" s="119"/>
      <c r="N722" s="119"/>
      <c r="O722" s="119"/>
      <c r="P722" s="119"/>
      <c r="Q722" s="119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9"/>
      <c r="M723" s="119"/>
      <c r="N723" s="119"/>
      <c r="O723" s="119"/>
      <c r="P723" s="119"/>
      <c r="Q723" s="119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9"/>
      <c r="M724" s="119"/>
      <c r="N724" s="119"/>
      <c r="O724" s="119"/>
      <c r="P724" s="119"/>
      <c r="Q724" s="119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9"/>
      <c r="M725" s="119"/>
      <c r="N725" s="119"/>
      <c r="O725" s="119"/>
      <c r="P725" s="119"/>
      <c r="Q725" s="119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9"/>
      <c r="M726" s="119"/>
      <c r="N726" s="119"/>
      <c r="O726" s="119"/>
      <c r="P726" s="119"/>
      <c r="Q726" s="119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9"/>
      <c r="M727" s="119"/>
      <c r="N727" s="119"/>
      <c r="O727" s="119"/>
      <c r="P727" s="119"/>
      <c r="Q727" s="119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9"/>
      <c r="M728" s="119"/>
      <c r="N728" s="119"/>
      <c r="O728" s="119"/>
      <c r="P728" s="119"/>
      <c r="Q728" s="119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9"/>
      <c r="M729" s="119"/>
      <c r="N729" s="119"/>
      <c r="O729" s="119"/>
      <c r="P729" s="119"/>
      <c r="Q729" s="119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9"/>
      <c r="M730" s="119"/>
      <c r="N730" s="119"/>
      <c r="O730" s="119"/>
      <c r="P730" s="119"/>
      <c r="Q730" s="119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9"/>
      <c r="M731" s="119"/>
      <c r="N731" s="119"/>
      <c r="O731" s="119"/>
      <c r="P731" s="119"/>
      <c r="Q731" s="119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9"/>
      <c r="M732" s="119"/>
      <c r="N732" s="119"/>
      <c r="O732" s="119"/>
      <c r="P732" s="119"/>
      <c r="Q732" s="119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9"/>
      <c r="M733" s="119"/>
      <c r="N733" s="119"/>
      <c r="O733" s="119"/>
      <c r="P733" s="119"/>
      <c r="Q733" s="119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9"/>
      <c r="M734" s="119"/>
      <c r="N734" s="119"/>
      <c r="O734" s="119"/>
      <c r="P734" s="119"/>
      <c r="Q734" s="119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9"/>
      <c r="M735" s="119"/>
      <c r="N735" s="119"/>
      <c r="O735" s="119"/>
      <c r="P735" s="119"/>
      <c r="Q735" s="119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9"/>
      <c r="M736" s="119"/>
      <c r="N736" s="119"/>
      <c r="O736" s="119"/>
      <c r="P736" s="119"/>
      <c r="Q736" s="119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9"/>
      <c r="M737" s="119"/>
      <c r="N737" s="119"/>
      <c r="O737" s="119"/>
      <c r="P737" s="119"/>
      <c r="Q737" s="119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9"/>
      <c r="M738" s="119"/>
      <c r="N738" s="119"/>
      <c r="O738" s="119"/>
      <c r="P738" s="119"/>
      <c r="Q738" s="119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9"/>
      <c r="M739" s="119"/>
      <c r="N739" s="119"/>
      <c r="O739" s="119"/>
      <c r="P739" s="119"/>
      <c r="Q739" s="119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9"/>
      <c r="M740" s="119"/>
      <c r="N740" s="119"/>
      <c r="O740" s="119"/>
      <c r="P740" s="119"/>
      <c r="Q740" s="119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9"/>
      <c r="M741" s="119"/>
      <c r="N741" s="119"/>
      <c r="O741" s="119"/>
      <c r="P741" s="119"/>
      <c r="Q741" s="119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9"/>
      <c r="M742" s="119"/>
      <c r="N742" s="119"/>
      <c r="O742" s="119"/>
      <c r="P742" s="119"/>
      <c r="Q742" s="119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9"/>
      <c r="M743" s="119"/>
      <c r="N743" s="119"/>
      <c r="O743" s="119"/>
      <c r="P743" s="119"/>
      <c r="Q743" s="119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9"/>
      <c r="M744" s="119"/>
      <c r="N744" s="119"/>
      <c r="O744" s="119"/>
      <c r="P744" s="119"/>
      <c r="Q744" s="119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9"/>
      <c r="M745" s="119"/>
      <c r="N745" s="119"/>
      <c r="O745" s="119"/>
      <c r="P745" s="119"/>
      <c r="Q745" s="119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9"/>
      <c r="M746" s="119"/>
      <c r="N746" s="119"/>
      <c r="O746" s="119"/>
      <c r="P746" s="119"/>
      <c r="Q746" s="119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9"/>
      <c r="M747" s="119"/>
      <c r="N747" s="119"/>
      <c r="O747" s="119"/>
      <c r="P747" s="119"/>
      <c r="Q747" s="119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9"/>
      <c r="M748" s="119"/>
      <c r="N748" s="119"/>
      <c r="O748" s="119"/>
      <c r="P748" s="119"/>
      <c r="Q748" s="119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9"/>
      <c r="M749" s="119"/>
      <c r="N749" s="119"/>
      <c r="O749" s="119"/>
      <c r="P749" s="119"/>
      <c r="Q749" s="119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9"/>
      <c r="M750" s="119"/>
      <c r="N750" s="119"/>
      <c r="O750" s="119"/>
      <c r="P750" s="119"/>
      <c r="Q750" s="119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9"/>
      <c r="M751" s="119"/>
      <c r="N751" s="119"/>
      <c r="O751" s="119"/>
      <c r="P751" s="119"/>
      <c r="Q751" s="119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9"/>
      <c r="M752" s="119"/>
      <c r="N752" s="119"/>
      <c r="O752" s="119"/>
      <c r="P752" s="119"/>
      <c r="Q752" s="119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9"/>
      <c r="M753" s="119"/>
      <c r="N753" s="119"/>
      <c r="O753" s="119"/>
      <c r="P753" s="119"/>
      <c r="Q753" s="119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9"/>
      <c r="M754" s="119"/>
      <c r="N754" s="119"/>
      <c r="O754" s="119"/>
      <c r="P754" s="119"/>
      <c r="Q754" s="119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9"/>
      <c r="M755" s="119"/>
      <c r="N755" s="119"/>
      <c r="O755" s="119"/>
      <c r="P755" s="119"/>
      <c r="Q755" s="119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9"/>
      <c r="M756" s="119"/>
      <c r="N756" s="119"/>
      <c r="O756" s="119"/>
      <c r="P756" s="119"/>
      <c r="Q756" s="119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9"/>
      <c r="M757" s="119"/>
      <c r="N757" s="119"/>
      <c r="O757" s="119"/>
      <c r="P757" s="119"/>
      <c r="Q757" s="119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9"/>
      <c r="M758" s="119"/>
      <c r="N758" s="119"/>
      <c r="O758" s="119"/>
      <c r="P758" s="119"/>
      <c r="Q758" s="119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9"/>
      <c r="M759" s="119"/>
      <c r="N759" s="119"/>
      <c r="O759" s="119"/>
      <c r="P759" s="119"/>
      <c r="Q759" s="119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9"/>
      <c r="M760" s="119"/>
      <c r="N760" s="119"/>
      <c r="O760" s="119"/>
      <c r="P760" s="119"/>
      <c r="Q760" s="119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9"/>
      <c r="M761" s="119"/>
      <c r="N761" s="119"/>
      <c r="O761" s="119"/>
      <c r="P761" s="119"/>
      <c r="Q761" s="119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9"/>
      <c r="M762" s="119"/>
      <c r="N762" s="119"/>
      <c r="O762" s="119"/>
      <c r="P762" s="119"/>
      <c r="Q762" s="119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9"/>
      <c r="M763" s="119"/>
      <c r="N763" s="119"/>
      <c r="O763" s="119"/>
      <c r="P763" s="119"/>
      <c r="Q763" s="119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9"/>
      <c r="M764" s="119"/>
      <c r="N764" s="119"/>
      <c r="O764" s="119"/>
      <c r="P764" s="119"/>
      <c r="Q764" s="119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9"/>
      <c r="M765" s="119"/>
      <c r="N765" s="119"/>
      <c r="O765" s="119"/>
      <c r="P765" s="119"/>
      <c r="Q765" s="119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9"/>
      <c r="M766" s="119"/>
      <c r="N766" s="119"/>
      <c r="O766" s="119"/>
      <c r="P766" s="119"/>
      <c r="Q766" s="119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9"/>
      <c r="M767" s="119"/>
      <c r="N767" s="119"/>
      <c r="O767" s="119"/>
      <c r="P767" s="119"/>
      <c r="Q767" s="119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9"/>
      <c r="M768" s="119"/>
      <c r="N768" s="119"/>
      <c r="O768" s="119"/>
      <c r="P768" s="119"/>
      <c r="Q768" s="119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9"/>
      <c r="M769" s="119"/>
      <c r="N769" s="119"/>
      <c r="O769" s="119"/>
      <c r="P769" s="119"/>
      <c r="Q769" s="119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9"/>
      <c r="M770" s="119"/>
      <c r="N770" s="119"/>
      <c r="O770" s="119"/>
      <c r="P770" s="119"/>
      <c r="Q770" s="119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9"/>
      <c r="M771" s="119"/>
      <c r="N771" s="119"/>
      <c r="O771" s="119"/>
      <c r="P771" s="119"/>
      <c r="Q771" s="119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9"/>
      <c r="M772" s="119"/>
      <c r="N772" s="119"/>
      <c r="O772" s="119"/>
      <c r="P772" s="119"/>
      <c r="Q772" s="119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9"/>
      <c r="M773" s="119"/>
      <c r="N773" s="119"/>
      <c r="O773" s="119"/>
      <c r="P773" s="119"/>
      <c r="Q773" s="119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9"/>
      <c r="M774" s="119"/>
      <c r="N774" s="119"/>
      <c r="O774" s="119"/>
      <c r="P774" s="119"/>
      <c r="Q774" s="119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9"/>
      <c r="M775" s="119"/>
      <c r="N775" s="119"/>
      <c r="O775" s="119"/>
      <c r="P775" s="119"/>
      <c r="Q775" s="119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9"/>
      <c r="M776" s="119"/>
      <c r="N776" s="119"/>
      <c r="O776" s="119"/>
      <c r="P776" s="119"/>
      <c r="Q776" s="119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9"/>
      <c r="M777" s="119"/>
      <c r="N777" s="119"/>
      <c r="O777" s="119"/>
      <c r="P777" s="119"/>
      <c r="Q777" s="119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9"/>
      <c r="M778" s="119"/>
      <c r="N778" s="119"/>
      <c r="O778" s="119"/>
      <c r="P778" s="119"/>
      <c r="Q778" s="119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9"/>
      <c r="M779" s="119"/>
      <c r="N779" s="119"/>
      <c r="O779" s="119"/>
      <c r="P779" s="119"/>
      <c r="Q779" s="119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9"/>
      <c r="M780" s="119"/>
      <c r="N780" s="119"/>
      <c r="O780" s="119"/>
      <c r="P780" s="119"/>
      <c r="Q780" s="119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9"/>
      <c r="M781" s="119"/>
      <c r="N781" s="119"/>
      <c r="O781" s="119"/>
      <c r="P781" s="119"/>
      <c r="Q781" s="119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9"/>
      <c r="M782" s="119"/>
      <c r="N782" s="119"/>
      <c r="O782" s="119"/>
      <c r="P782" s="119"/>
      <c r="Q782" s="119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9"/>
      <c r="M783" s="119"/>
      <c r="N783" s="119"/>
      <c r="O783" s="119"/>
      <c r="P783" s="119"/>
      <c r="Q783" s="119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9"/>
      <c r="M784" s="119"/>
      <c r="N784" s="119"/>
      <c r="O784" s="119"/>
      <c r="P784" s="119"/>
      <c r="Q784" s="119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9"/>
      <c r="M785" s="119"/>
      <c r="N785" s="119"/>
      <c r="O785" s="119"/>
      <c r="P785" s="119"/>
      <c r="Q785" s="119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9"/>
      <c r="M786" s="119"/>
      <c r="N786" s="119"/>
      <c r="O786" s="119"/>
      <c r="P786" s="119"/>
      <c r="Q786" s="119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9"/>
      <c r="M787" s="119"/>
      <c r="N787" s="119"/>
      <c r="O787" s="119"/>
      <c r="P787" s="119"/>
      <c r="Q787" s="119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9"/>
      <c r="M788" s="119"/>
      <c r="N788" s="119"/>
      <c r="O788" s="119"/>
      <c r="P788" s="119"/>
      <c r="Q788" s="119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9"/>
      <c r="M789" s="119"/>
      <c r="N789" s="119"/>
      <c r="O789" s="119"/>
      <c r="P789" s="119"/>
      <c r="Q789" s="119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9"/>
      <c r="M790" s="119"/>
      <c r="N790" s="119"/>
      <c r="O790" s="119"/>
      <c r="P790" s="119"/>
      <c r="Q790" s="119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9"/>
      <c r="M791" s="119"/>
      <c r="N791" s="119"/>
      <c r="O791" s="119"/>
      <c r="P791" s="119"/>
      <c r="Q791" s="119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9"/>
      <c r="M792" s="119"/>
      <c r="N792" s="119"/>
      <c r="O792" s="119"/>
      <c r="P792" s="119"/>
      <c r="Q792" s="119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9"/>
      <c r="M793" s="119"/>
      <c r="N793" s="119"/>
      <c r="O793" s="119"/>
      <c r="P793" s="119"/>
      <c r="Q793" s="119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9"/>
      <c r="M794" s="119"/>
      <c r="N794" s="119"/>
      <c r="O794" s="119"/>
      <c r="P794" s="119"/>
      <c r="Q794" s="119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9"/>
      <c r="M795" s="119"/>
      <c r="N795" s="119"/>
      <c r="O795" s="119"/>
      <c r="P795" s="119"/>
      <c r="Q795" s="119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9"/>
      <c r="M796" s="119"/>
      <c r="N796" s="119"/>
      <c r="O796" s="119"/>
      <c r="P796" s="119"/>
      <c r="Q796" s="119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9"/>
      <c r="M797" s="119"/>
      <c r="N797" s="119"/>
      <c r="O797" s="119"/>
      <c r="P797" s="119"/>
      <c r="Q797" s="119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9"/>
      <c r="M798" s="119"/>
      <c r="N798" s="119"/>
      <c r="O798" s="119"/>
      <c r="P798" s="119"/>
      <c r="Q798" s="119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9"/>
      <c r="M799" s="119"/>
      <c r="N799" s="119"/>
      <c r="O799" s="119"/>
      <c r="P799" s="119"/>
      <c r="Q799" s="119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9"/>
      <c r="M800" s="119"/>
      <c r="N800" s="119"/>
      <c r="O800" s="119"/>
      <c r="P800" s="119"/>
      <c r="Q800" s="119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9"/>
      <c r="M801" s="119"/>
      <c r="N801" s="119"/>
      <c r="O801" s="119"/>
      <c r="P801" s="119"/>
      <c r="Q801" s="119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9"/>
      <c r="M802" s="119"/>
      <c r="N802" s="119"/>
      <c r="O802" s="119"/>
      <c r="P802" s="119"/>
      <c r="Q802" s="119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9"/>
      <c r="M803" s="119"/>
      <c r="N803" s="119"/>
      <c r="O803" s="119"/>
      <c r="P803" s="119"/>
      <c r="Q803" s="119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9"/>
      <c r="M804" s="119"/>
      <c r="N804" s="119"/>
      <c r="O804" s="119"/>
      <c r="P804" s="119"/>
      <c r="Q804" s="119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9"/>
      <c r="M805" s="119"/>
      <c r="N805" s="119"/>
      <c r="O805" s="119"/>
      <c r="P805" s="119"/>
      <c r="Q805" s="119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9"/>
      <c r="M806" s="119"/>
      <c r="N806" s="119"/>
      <c r="O806" s="119"/>
      <c r="P806" s="119"/>
      <c r="Q806" s="119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9"/>
      <c r="M807" s="119"/>
      <c r="N807" s="119"/>
      <c r="O807" s="119"/>
      <c r="P807" s="119"/>
      <c r="Q807" s="119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9"/>
      <c r="M808" s="119"/>
      <c r="N808" s="119"/>
      <c r="O808" s="119"/>
      <c r="P808" s="119"/>
      <c r="Q808" s="119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9"/>
      <c r="M809" s="119"/>
      <c r="N809" s="119"/>
      <c r="O809" s="119"/>
      <c r="P809" s="119"/>
      <c r="Q809" s="119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9"/>
      <c r="M810" s="119"/>
      <c r="N810" s="119"/>
      <c r="O810" s="119"/>
      <c r="P810" s="119"/>
      <c r="Q810" s="119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9"/>
      <c r="M811" s="119"/>
      <c r="N811" s="119"/>
      <c r="O811" s="119"/>
      <c r="P811" s="119"/>
      <c r="Q811" s="119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9"/>
      <c r="M812" s="119"/>
      <c r="N812" s="119"/>
      <c r="O812" s="119"/>
      <c r="P812" s="119"/>
      <c r="Q812" s="119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9"/>
      <c r="M813" s="119"/>
      <c r="N813" s="119"/>
      <c r="O813" s="119"/>
      <c r="P813" s="119"/>
      <c r="Q813" s="119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9"/>
      <c r="M814" s="119"/>
      <c r="N814" s="119"/>
      <c r="O814" s="119"/>
      <c r="P814" s="119"/>
      <c r="Q814" s="119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9"/>
      <c r="M815" s="119"/>
      <c r="N815" s="119"/>
      <c r="O815" s="119"/>
      <c r="P815" s="119"/>
      <c r="Q815" s="119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9"/>
      <c r="M816" s="119"/>
      <c r="N816" s="119"/>
      <c r="O816" s="119"/>
      <c r="P816" s="119"/>
      <c r="Q816" s="119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9"/>
      <c r="M817" s="119"/>
      <c r="N817" s="119"/>
      <c r="O817" s="119"/>
      <c r="P817" s="119"/>
      <c r="Q817" s="119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9"/>
      <c r="M818" s="119"/>
      <c r="N818" s="119"/>
      <c r="O818" s="119"/>
      <c r="P818" s="119"/>
      <c r="Q818" s="119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9"/>
      <c r="M819" s="119"/>
      <c r="N819" s="119"/>
      <c r="O819" s="119"/>
      <c r="P819" s="119"/>
      <c r="Q819" s="119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9"/>
      <c r="M820" s="119"/>
      <c r="N820" s="119"/>
      <c r="O820" s="119"/>
      <c r="P820" s="119"/>
      <c r="Q820" s="119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9"/>
      <c r="M821" s="119"/>
      <c r="N821" s="119"/>
      <c r="O821" s="119"/>
      <c r="P821" s="119"/>
      <c r="Q821" s="119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9"/>
      <c r="M822" s="119"/>
      <c r="N822" s="119"/>
      <c r="O822" s="119"/>
      <c r="P822" s="119"/>
      <c r="Q822" s="119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9"/>
      <c r="M823" s="119"/>
      <c r="N823" s="119"/>
      <c r="O823" s="119"/>
      <c r="P823" s="119"/>
      <c r="Q823" s="119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9"/>
      <c r="M824" s="119"/>
      <c r="N824" s="119"/>
      <c r="O824" s="119"/>
      <c r="P824" s="119"/>
      <c r="Q824" s="119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9"/>
      <c r="M825" s="119"/>
      <c r="N825" s="119"/>
      <c r="O825" s="119"/>
      <c r="P825" s="119"/>
      <c r="Q825" s="119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9"/>
      <c r="M826" s="119"/>
      <c r="N826" s="119"/>
      <c r="O826" s="119"/>
      <c r="P826" s="119"/>
      <c r="Q826" s="119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9"/>
      <c r="M827" s="119"/>
      <c r="N827" s="119"/>
      <c r="O827" s="119"/>
      <c r="P827" s="119"/>
      <c r="Q827" s="119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9"/>
      <c r="M828" s="119"/>
      <c r="N828" s="119"/>
      <c r="O828" s="119"/>
      <c r="P828" s="119"/>
      <c r="Q828" s="119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9"/>
      <c r="M829" s="119"/>
      <c r="N829" s="119"/>
      <c r="O829" s="119"/>
      <c r="P829" s="119"/>
      <c r="Q829" s="119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9"/>
      <c r="M830" s="119"/>
      <c r="N830" s="119"/>
      <c r="O830" s="119"/>
      <c r="P830" s="119"/>
      <c r="Q830" s="119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9"/>
      <c r="M831" s="119"/>
      <c r="N831" s="119"/>
      <c r="O831" s="119"/>
      <c r="P831" s="119"/>
      <c r="Q831" s="119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9"/>
      <c r="M832" s="119"/>
      <c r="N832" s="119"/>
      <c r="O832" s="119"/>
      <c r="P832" s="119"/>
      <c r="Q832" s="119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9"/>
      <c r="M833" s="119"/>
      <c r="N833" s="119"/>
      <c r="O833" s="119"/>
      <c r="P833" s="119"/>
      <c r="Q833" s="119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9"/>
      <c r="M834" s="119"/>
      <c r="N834" s="119"/>
      <c r="O834" s="119"/>
      <c r="P834" s="119"/>
      <c r="Q834" s="119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9"/>
      <c r="M835" s="119"/>
      <c r="N835" s="119"/>
      <c r="O835" s="119"/>
      <c r="P835" s="119"/>
      <c r="Q835" s="119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9"/>
      <c r="M836" s="119"/>
      <c r="N836" s="119"/>
      <c r="O836" s="119"/>
      <c r="P836" s="119"/>
      <c r="Q836" s="119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9"/>
      <c r="M837" s="119"/>
      <c r="N837" s="119"/>
      <c r="O837" s="119"/>
      <c r="P837" s="119"/>
      <c r="Q837" s="119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9"/>
      <c r="M838" s="119"/>
      <c r="N838" s="119"/>
      <c r="O838" s="119"/>
      <c r="P838" s="119"/>
      <c r="Q838" s="119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9"/>
      <c r="M839" s="119"/>
      <c r="N839" s="119"/>
      <c r="O839" s="119"/>
      <c r="P839" s="119"/>
      <c r="Q839" s="119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9"/>
      <c r="M840" s="119"/>
      <c r="N840" s="119"/>
      <c r="O840" s="119"/>
      <c r="P840" s="119"/>
      <c r="Q840" s="119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9"/>
      <c r="M841" s="119"/>
      <c r="N841" s="119"/>
      <c r="O841" s="119"/>
      <c r="P841" s="119"/>
      <c r="Q841" s="119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9"/>
      <c r="M842" s="119"/>
      <c r="N842" s="119"/>
      <c r="O842" s="119"/>
      <c r="P842" s="119"/>
      <c r="Q842" s="119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9"/>
      <c r="M843" s="119"/>
      <c r="N843" s="119"/>
      <c r="O843" s="119"/>
      <c r="P843" s="119"/>
      <c r="Q843" s="119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9"/>
      <c r="M844" s="119"/>
      <c r="N844" s="119"/>
      <c r="O844" s="119"/>
      <c r="P844" s="119"/>
      <c r="Q844" s="119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9"/>
      <c r="M845" s="119"/>
      <c r="N845" s="119"/>
      <c r="O845" s="119"/>
      <c r="P845" s="119"/>
      <c r="Q845" s="119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9"/>
      <c r="M846" s="119"/>
      <c r="N846" s="119"/>
      <c r="O846" s="119"/>
      <c r="P846" s="119"/>
      <c r="Q846" s="119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9"/>
      <c r="M847" s="119"/>
      <c r="N847" s="119"/>
      <c r="O847" s="119"/>
      <c r="P847" s="119"/>
      <c r="Q847" s="119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9"/>
      <c r="M848" s="119"/>
      <c r="N848" s="119"/>
      <c r="O848" s="119"/>
      <c r="P848" s="119"/>
      <c r="Q848" s="119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9"/>
      <c r="M849" s="119"/>
      <c r="N849" s="119"/>
      <c r="O849" s="119"/>
      <c r="P849" s="119"/>
      <c r="Q849" s="119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9"/>
      <c r="M850" s="119"/>
      <c r="N850" s="119"/>
      <c r="O850" s="119"/>
      <c r="P850" s="119"/>
      <c r="Q850" s="119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9"/>
      <c r="M851" s="119"/>
      <c r="N851" s="119"/>
      <c r="O851" s="119"/>
      <c r="P851" s="119"/>
      <c r="Q851" s="119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9"/>
      <c r="M852" s="119"/>
      <c r="N852" s="119"/>
      <c r="O852" s="119"/>
      <c r="P852" s="119"/>
      <c r="Q852" s="119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9"/>
      <c r="M853" s="119"/>
      <c r="N853" s="119"/>
      <c r="O853" s="119"/>
      <c r="P853" s="119"/>
      <c r="Q853" s="119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9"/>
      <c r="M854" s="119"/>
      <c r="N854" s="119"/>
      <c r="O854" s="119"/>
      <c r="P854" s="119"/>
      <c r="Q854" s="119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9"/>
      <c r="M855" s="119"/>
      <c r="N855" s="119"/>
      <c r="O855" s="119"/>
      <c r="P855" s="119"/>
      <c r="Q855" s="119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9"/>
      <c r="M856" s="119"/>
      <c r="N856" s="119"/>
      <c r="O856" s="119"/>
      <c r="P856" s="119"/>
      <c r="Q856" s="119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9"/>
      <c r="M857" s="119"/>
      <c r="N857" s="119"/>
      <c r="O857" s="119"/>
      <c r="P857" s="119"/>
      <c r="Q857" s="119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9"/>
      <c r="M858" s="119"/>
      <c r="N858" s="119"/>
      <c r="O858" s="119"/>
      <c r="P858" s="119"/>
      <c r="Q858" s="119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9"/>
      <c r="M859" s="119"/>
      <c r="N859" s="119"/>
      <c r="O859" s="119"/>
      <c r="P859" s="119"/>
      <c r="Q859" s="119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9"/>
      <c r="M860" s="119"/>
      <c r="N860" s="119"/>
      <c r="O860" s="119"/>
      <c r="P860" s="119"/>
      <c r="Q860" s="119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9"/>
      <c r="M861" s="119"/>
      <c r="N861" s="119"/>
      <c r="O861" s="119"/>
      <c r="P861" s="119"/>
      <c r="Q861" s="119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9"/>
      <c r="M862" s="119"/>
      <c r="N862" s="119"/>
      <c r="O862" s="119"/>
      <c r="P862" s="119"/>
      <c r="Q862" s="119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9"/>
      <c r="M863" s="119"/>
      <c r="N863" s="119"/>
      <c r="O863" s="119"/>
      <c r="P863" s="119"/>
      <c r="Q863" s="119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9"/>
      <c r="M864" s="119"/>
      <c r="N864" s="119"/>
      <c r="O864" s="119"/>
      <c r="P864" s="119"/>
      <c r="Q864" s="119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9"/>
      <c r="M865" s="119"/>
      <c r="N865" s="119"/>
      <c r="O865" s="119"/>
      <c r="P865" s="119"/>
      <c r="Q865" s="119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9"/>
      <c r="M866" s="119"/>
      <c r="N866" s="119"/>
      <c r="O866" s="119"/>
      <c r="P866" s="119"/>
      <c r="Q866" s="119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9"/>
      <c r="M867" s="119"/>
      <c r="N867" s="119"/>
      <c r="O867" s="119"/>
      <c r="P867" s="119"/>
      <c r="Q867" s="119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9"/>
      <c r="M868" s="119"/>
      <c r="N868" s="119"/>
      <c r="O868" s="119"/>
      <c r="P868" s="119"/>
      <c r="Q868" s="119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9"/>
      <c r="M869" s="119"/>
      <c r="N869" s="119"/>
      <c r="O869" s="119"/>
      <c r="P869" s="119"/>
      <c r="Q869" s="119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9"/>
      <c r="M870" s="119"/>
      <c r="N870" s="119"/>
      <c r="O870" s="119"/>
      <c r="P870" s="119"/>
      <c r="Q870" s="119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9"/>
      <c r="M871" s="119"/>
      <c r="N871" s="119"/>
      <c r="O871" s="119"/>
      <c r="P871" s="119"/>
      <c r="Q871" s="119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9"/>
      <c r="M872" s="119"/>
      <c r="N872" s="119"/>
      <c r="O872" s="119"/>
      <c r="P872" s="119"/>
      <c r="Q872" s="119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9"/>
      <c r="M873" s="119"/>
      <c r="N873" s="119"/>
      <c r="O873" s="119"/>
      <c r="P873" s="119"/>
      <c r="Q873" s="119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9"/>
      <c r="M874" s="119"/>
      <c r="N874" s="119"/>
      <c r="O874" s="119"/>
      <c r="P874" s="119"/>
      <c r="Q874" s="119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9"/>
      <c r="M875" s="119"/>
      <c r="N875" s="119"/>
      <c r="O875" s="119"/>
      <c r="P875" s="119"/>
      <c r="Q875" s="119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9"/>
      <c r="M876" s="119"/>
      <c r="N876" s="119"/>
      <c r="O876" s="119"/>
      <c r="P876" s="119"/>
      <c r="Q876" s="119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9"/>
      <c r="M877" s="119"/>
      <c r="N877" s="119"/>
      <c r="O877" s="119"/>
      <c r="P877" s="119"/>
      <c r="Q877" s="119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9"/>
      <c r="M878" s="119"/>
      <c r="N878" s="119"/>
      <c r="O878" s="119"/>
      <c r="P878" s="119"/>
      <c r="Q878" s="119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9"/>
      <c r="M879" s="119"/>
      <c r="N879" s="119"/>
      <c r="O879" s="119"/>
      <c r="P879" s="119"/>
      <c r="Q879" s="119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9"/>
      <c r="M880" s="119"/>
      <c r="N880" s="119"/>
      <c r="O880" s="119"/>
      <c r="P880" s="119"/>
      <c r="Q880" s="119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9"/>
      <c r="M881" s="119"/>
      <c r="N881" s="119"/>
      <c r="O881" s="119"/>
      <c r="P881" s="119"/>
      <c r="Q881" s="119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9"/>
      <c r="M882" s="119"/>
      <c r="N882" s="119"/>
      <c r="O882" s="119"/>
      <c r="P882" s="119"/>
      <c r="Q882" s="119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9"/>
      <c r="M883" s="119"/>
      <c r="N883" s="119"/>
      <c r="O883" s="119"/>
      <c r="P883" s="119"/>
      <c r="Q883" s="119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9"/>
      <c r="M884" s="119"/>
      <c r="N884" s="119"/>
      <c r="O884" s="119"/>
      <c r="P884" s="119"/>
      <c r="Q884" s="119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9"/>
      <c r="M885" s="119"/>
      <c r="N885" s="119"/>
      <c r="O885" s="119"/>
      <c r="P885" s="119"/>
      <c r="Q885" s="119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9"/>
      <c r="M886" s="119"/>
      <c r="N886" s="119"/>
      <c r="O886" s="119"/>
      <c r="P886" s="119"/>
      <c r="Q886" s="119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9"/>
      <c r="M887" s="119"/>
      <c r="N887" s="119"/>
      <c r="O887" s="119"/>
      <c r="P887" s="119"/>
      <c r="Q887" s="119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9"/>
      <c r="M888" s="119"/>
      <c r="N888" s="119"/>
      <c r="O888" s="119"/>
      <c r="P888" s="119"/>
      <c r="Q888" s="119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9"/>
      <c r="M889" s="119"/>
      <c r="N889" s="119"/>
      <c r="O889" s="119"/>
      <c r="P889" s="119"/>
      <c r="Q889" s="119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9"/>
      <c r="M890" s="119"/>
      <c r="N890" s="119"/>
      <c r="O890" s="119"/>
      <c r="P890" s="119"/>
      <c r="Q890" s="119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9"/>
      <c r="M891" s="119"/>
      <c r="N891" s="119"/>
      <c r="O891" s="119"/>
      <c r="P891" s="119"/>
      <c r="Q891" s="119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9"/>
      <c r="M892" s="119"/>
      <c r="N892" s="119"/>
      <c r="O892" s="119"/>
      <c r="P892" s="119"/>
      <c r="Q892" s="119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9"/>
      <c r="M893" s="119"/>
      <c r="N893" s="119"/>
      <c r="O893" s="119"/>
      <c r="P893" s="119"/>
      <c r="Q893" s="119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9"/>
      <c r="M894" s="119"/>
      <c r="N894" s="119"/>
      <c r="O894" s="119"/>
      <c r="P894" s="119"/>
      <c r="Q894" s="119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9"/>
      <c r="M895" s="119"/>
      <c r="N895" s="119"/>
      <c r="O895" s="119"/>
      <c r="P895" s="119"/>
      <c r="Q895" s="119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9"/>
      <c r="M896" s="119"/>
      <c r="N896" s="119"/>
      <c r="O896" s="119"/>
      <c r="P896" s="119"/>
      <c r="Q896" s="119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9"/>
      <c r="M897" s="119"/>
      <c r="N897" s="119"/>
      <c r="O897" s="119"/>
      <c r="P897" s="119"/>
      <c r="Q897" s="119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9"/>
      <c r="M898" s="119"/>
      <c r="N898" s="119"/>
      <c r="O898" s="119"/>
      <c r="P898" s="119"/>
      <c r="Q898" s="119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9"/>
      <c r="M899" s="119"/>
      <c r="N899" s="119"/>
      <c r="O899" s="119"/>
      <c r="P899" s="119"/>
      <c r="Q899" s="119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9"/>
      <c r="M900" s="119"/>
      <c r="N900" s="119"/>
      <c r="O900" s="119"/>
      <c r="P900" s="119"/>
      <c r="Q900" s="119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9"/>
      <c r="M901" s="119"/>
      <c r="N901" s="119"/>
      <c r="O901" s="119"/>
      <c r="P901" s="119"/>
      <c r="Q901" s="119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9"/>
      <c r="M902" s="119"/>
      <c r="N902" s="119"/>
      <c r="O902" s="119"/>
      <c r="P902" s="119"/>
      <c r="Q902" s="119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9"/>
      <c r="M903" s="119"/>
      <c r="N903" s="119"/>
      <c r="O903" s="119"/>
      <c r="P903" s="119"/>
      <c r="Q903" s="119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9"/>
      <c r="M904" s="119"/>
      <c r="N904" s="119"/>
      <c r="O904" s="119"/>
      <c r="P904" s="119"/>
      <c r="Q904" s="119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9"/>
      <c r="M905" s="119"/>
      <c r="N905" s="119"/>
      <c r="O905" s="119"/>
      <c r="P905" s="119"/>
      <c r="Q905" s="119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9"/>
      <c r="M906" s="119"/>
      <c r="N906" s="119"/>
      <c r="O906" s="119"/>
      <c r="P906" s="119"/>
      <c r="Q906" s="119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9"/>
      <c r="M907" s="119"/>
      <c r="N907" s="119"/>
      <c r="O907" s="119"/>
      <c r="P907" s="119"/>
      <c r="Q907" s="119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9"/>
      <c r="M908" s="119"/>
      <c r="N908" s="119"/>
      <c r="O908" s="119"/>
      <c r="P908" s="119"/>
      <c r="Q908" s="119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9"/>
      <c r="M909" s="119"/>
      <c r="N909" s="119"/>
      <c r="O909" s="119"/>
      <c r="P909" s="119"/>
      <c r="Q909" s="119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9"/>
      <c r="M910" s="119"/>
      <c r="N910" s="119"/>
      <c r="O910" s="119"/>
      <c r="P910" s="119"/>
      <c r="Q910" s="119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9"/>
      <c r="M911" s="119"/>
      <c r="N911" s="119"/>
      <c r="O911" s="119"/>
      <c r="P911" s="119"/>
      <c r="Q911" s="119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9"/>
      <c r="M912" s="119"/>
      <c r="N912" s="119"/>
      <c r="O912" s="119"/>
      <c r="P912" s="119"/>
      <c r="Q912" s="119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9"/>
      <c r="M913" s="119"/>
      <c r="N913" s="119"/>
      <c r="O913" s="119"/>
      <c r="P913" s="119"/>
      <c r="Q913" s="119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9"/>
      <c r="M914" s="119"/>
      <c r="N914" s="119"/>
      <c r="O914" s="119"/>
      <c r="P914" s="119"/>
      <c r="Q914" s="119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9"/>
      <c r="M915" s="119"/>
      <c r="N915" s="119"/>
      <c r="O915" s="119"/>
      <c r="P915" s="119"/>
      <c r="Q915" s="119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9"/>
      <c r="M916" s="119"/>
      <c r="N916" s="119"/>
      <c r="O916" s="119"/>
      <c r="P916" s="119"/>
      <c r="Q916" s="119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9"/>
      <c r="M917" s="119"/>
      <c r="N917" s="119"/>
      <c r="O917" s="119"/>
      <c r="P917" s="119"/>
      <c r="Q917" s="119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9"/>
      <c r="M918" s="119"/>
      <c r="N918" s="119"/>
      <c r="O918" s="119"/>
      <c r="P918" s="119"/>
      <c r="Q918" s="119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9"/>
      <c r="M919" s="119"/>
      <c r="N919" s="119"/>
      <c r="O919" s="119"/>
      <c r="P919" s="119"/>
      <c r="Q919" s="119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9"/>
      <c r="M920" s="119"/>
      <c r="N920" s="119"/>
      <c r="O920" s="119"/>
      <c r="P920" s="119"/>
      <c r="Q920" s="119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9"/>
      <c r="M921" s="119"/>
      <c r="N921" s="119"/>
      <c r="O921" s="119"/>
      <c r="P921" s="119"/>
      <c r="Q921" s="119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9"/>
      <c r="M922" s="119"/>
      <c r="N922" s="119"/>
      <c r="O922" s="119"/>
      <c r="P922" s="119"/>
      <c r="Q922" s="119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9"/>
      <c r="M923" s="119"/>
      <c r="N923" s="119"/>
      <c r="O923" s="119"/>
      <c r="P923" s="119"/>
      <c r="Q923" s="119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9"/>
      <c r="M924" s="119"/>
      <c r="N924" s="119"/>
      <c r="O924" s="119"/>
      <c r="P924" s="119"/>
      <c r="Q924" s="119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9"/>
      <c r="M925" s="119"/>
      <c r="N925" s="119"/>
      <c r="O925" s="119"/>
      <c r="P925" s="119"/>
      <c r="Q925" s="119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9"/>
      <c r="M926" s="119"/>
      <c r="N926" s="119"/>
      <c r="O926" s="119"/>
      <c r="P926" s="119"/>
      <c r="Q926" s="119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9"/>
      <c r="M927" s="119"/>
      <c r="N927" s="119"/>
      <c r="O927" s="119"/>
      <c r="P927" s="119"/>
      <c r="Q927" s="119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9"/>
      <c r="M928" s="119"/>
      <c r="N928" s="119"/>
      <c r="O928" s="119"/>
      <c r="P928" s="119"/>
      <c r="Q928" s="119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9"/>
      <c r="M929" s="119"/>
      <c r="N929" s="119"/>
      <c r="O929" s="119"/>
      <c r="P929" s="119"/>
      <c r="Q929" s="119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9"/>
      <c r="M930" s="119"/>
      <c r="N930" s="119"/>
      <c r="O930" s="119"/>
      <c r="P930" s="119"/>
      <c r="Q930" s="119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9"/>
      <c r="M931" s="119"/>
      <c r="N931" s="119"/>
      <c r="O931" s="119"/>
      <c r="P931" s="119"/>
      <c r="Q931" s="119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9"/>
      <c r="M932" s="119"/>
      <c r="N932" s="119"/>
      <c r="O932" s="119"/>
      <c r="P932" s="119"/>
      <c r="Q932" s="119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9"/>
      <c r="M933" s="119"/>
      <c r="N933" s="119"/>
      <c r="O933" s="119"/>
      <c r="P933" s="119"/>
      <c r="Q933" s="119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9"/>
      <c r="M934" s="119"/>
      <c r="N934" s="119"/>
      <c r="O934" s="119"/>
      <c r="P934" s="119"/>
      <c r="Q934" s="119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9"/>
      <c r="M935" s="119"/>
      <c r="N935" s="119"/>
      <c r="O935" s="119"/>
      <c r="P935" s="119"/>
      <c r="Q935" s="119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9"/>
      <c r="M936" s="119"/>
      <c r="N936" s="119"/>
      <c r="O936" s="119"/>
      <c r="P936" s="119"/>
      <c r="Q936" s="119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9"/>
      <c r="M937" s="119"/>
      <c r="N937" s="119"/>
      <c r="O937" s="119"/>
      <c r="P937" s="119"/>
      <c r="Q937" s="119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9"/>
      <c r="M938" s="119"/>
      <c r="N938" s="119"/>
      <c r="O938" s="119"/>
      <c r="P938" s="119"/>
      <c r="Q938" s="119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9"/>
      <c r="M939" s="119"/>
      <c r="N939" s="119"/>
      <c r="O939" s="119"/>
      <c r="P939" s="119"/>
      <c r="Q939" s="119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9"/>
      <c r="M940" s="119"/>
      <c r="N940" s="119"/>
      <c r="O940" s="119"/>
      <c r="P940" s="119"/>
      <c r="Q940" s="119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9"/>
      <c r="M941" s="119"/>
      <c r="N941" s="119"/>
      <c r="O941" s="119"/>
      <c r="P941" s="119"/>
      <c r="Q941" s="119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9"/>
      <c r="M942" s="119"/>
      <c r="N942" s="119"/>
      <c r="O942" s="119"/>
      <c r="P942" s="119"/>
      <c r="Q942" s="119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9"/>
      <c r="M943" s="119"/>
      <c r="N943" s="119"/>
      <c r="O943" s="119"/>
      <c r="P943" s="119"/>
      <c r="Q943" s="119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9"/>
      <c r="M944" s="119"/>
      <c r="N944" s="119"/>
      <c r="O944" s="119"/>
      <c r="P944" s="119"/>
      <c r="Q944" s="119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9"/>
      <c r="M945" s="119"/>
      <c r="N945" s="119"/>
      <c r="O945" s="119"/>
      <c r="P945" s="119"/>
      <c r="Q945" s="119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9"/>
      <c r="M946" s="119"/>
      <c r="N946" s="119"/>
      <c r="O946" s="119"/>
      <c r="P946" s="119"/>
      <c r="Q946" s="119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9"/>
      <c r="M947" s="119"/>
      <c r="N947" s="119"/>
      <c r="O947" s="119"/>
      <c r="P947" s="119"/>
      <c r="Q947" s="119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9"/>
      <c r="M948" s="119"/>
      <c r="N948" s="119"/>
      <c r="O948" s="119"/>
      <c r="P948" s="119"/>
      <c r="Q948" s="119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9"/>
      <c r="M949" s="119"/>
      <c r="N949" s="119"/>
      <c r="O949" s="119"/>
      <c r="P949" s="119"/>
      <c r="Q949" s="119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9"/>
      <c r="M950" s="119"/>
      <c r="N950" s="119"/>
      <c r="O950" s="119"/>
      <c r="P950" s="119"/>
      <c r="Q950" s="119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9"/>
      <c r="M951" s="119"/>
      <c r="N951" s="119"/>
      <c r="O951" s="119"/>
      <c r="P951" s="119"/>
      <c r="Q951" s="119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9"/>
      <c r="M952" s="119"/>
      <c r="N952" s="119"/>
      <c r="O952" s="119"/>
      <c r="P952" s="119"/>
      <c r="Q952" s="119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9"/>
      <c r="M953" s="119"/>
      <c r="N953" s="119"/>
      <c r="O953" s="119"/>
      <c r="P953" s="119"/>
      <c r="Q953" s="119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9"/>
      <c r="M954" s="119"/>
      <c r="N954" s="119"/>
      <c r="O954" s="119"/>
      <c r="P954" s="119"/>
      <c r="Q954" s="119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9"/>
      <c r="M955" s="119"/>
      <c r="N955" s="119"/>
      <c r="O955" s="119"/>
      <c r="P955" s="119"/>
      <c r="Q955" s="119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9"/>
      <c r="M956" s="119"/>
      <c r="N956" s="119"/>
      <c r="O956" s="119"/>
      <c r="P956" s="119"/>
      <c r="Q956" s="119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9"/>
      <c r="M957" s="119"/>
      <c r="N957" s="119"/>
      <c r="O957" s="119"/>
      <c r="P957" s="119"/>
      <c r="Q957" s="119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9"/>
      <c r="M958" s="119"/>
      <c r="N958" s="119"/>
      <c r="O958" s="119"/>
      <c r="P958" s="119"/>
      <c r="Q958" s="119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9"/>
      <c r="M959" s="119"/>
      <c r="N959" s="119"/>
      <c r="O959" s="119"/>
      <c r="P959" s="119"/>
      <c r="Q959" s="119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9"/>
      <c r="M960" s="119"/>
      <c r="N960" s="119"/>
      <c r="O960" s="119"/>
      <c r="P960" s="119"/>
      <c r="Q960" s="119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9"/>
      <c r="M961" s="119"/>
      <c r="N961" s="119"/>
      <c r="O961" s="119"/>
      <c r="P961" s="119"/>
      <c r="Q961" s="119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9"/>
      <c r="M962" s="119"/>
      <c r="N962" s="119"/>
      <c r="O962" s="119"/>
      <c r="P962" s="119"/>
      <c r="Q962" s="119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9"/>
      <c r="M963" s="119"/>
      <c r="N963" s="119"/>
      <c r="O963" s="119"/>
      <c r="P963" s="119"/>
      <c r="Q963" s="119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9"/>
      <c r="M964" s="119"/>
      <c r="N964" s="119"/>
      <c r="O964" s="119"/>
      <c r="P964" s="119"/>
      <c r="Q964" s="119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9"/>
      <c r="M965" s="119"/>
      <c r="N965" s="119"/>
      <c r="O965" s="119"/>
      <c r="P965" s="119"/>
      <c r="Q965" s="119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9"/>
      <c r="M966" s="119"/>
      <c r="N966" s="119"/>
      <c r="O966" s="119"/>
      <c r="P966" s="119"/>
      <c r="Q966" s="119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9"/>
      <c r="M967" s="119"/>
      <c r="N967" s="119"/>
      <c r="O967" s="119"/>
      <c r="P967" s="119"/>
      <c r="Q967" s="119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9"/>
      <c r="M968" s="119"/>
      <c r="N968" s="119"/>
      <c r="O968" s="119"/>
      <c r="P968" s="119"/>
      <c r="Q968" s="119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9"/>
      <c r="M969" s="119"/>
      <c r="N969" s="119"/>
      <c r="O969" s="119"/>
      <c r="P969" s="119"/>
      <c r="Q969" s="119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9"/>
      <c r="M970" s="119"/>
      <c r="N970" s="119"/>
      <c r="O970" s="119"/>
      <c r="P970" s="119"/>
      <c r="Q970" s="119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9"/>
      <c r="M971" s="119"/>
      <c r="N971" s="119"/>
      <c r="O971" s="119"/>
      <c r="P971" s="119"/>
      <c r="Q971" s="119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9"/>
      <c r="M972" s="119"/>
      <c r="N972" s="119"/>
      <c r="O972" s="119"/>
      <c r="P972" s="119"/>
      <c r="Q972" s="119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9"/>
      <c r="M973" s="119"/>
      <c r="N973" s="119"/>
      <c r="O973" s="119"/>
      <c r="P973" s="119"/>
      <c r="Q973" s="119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9"/>
      <c r="M974" s="119"/>
      <c r="N974" s="119"/>
      <c r="O974" s="119"/>
      <c r="P974" s="119"/>
      <c r="Q974" s="119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9"/>
      <c r="M975" s="119"/>
      <c r="N975" s="119"/>
      <c r="O975" s="119"/>
      <c r="P975" s="119"/>
      <c r="Q975" s="119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9"/>
      <c r="M976" s="119"/>
      <c r="N976" s="119"/>
      <c r="O976" s="119"/>
      <c r="P976" s="119"/>
      <c r="Q976" s="119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9"/>
      <c r="M977" s="119"/>
      <c r="N977" s="119"/>
      <c r="O977" s="119"/>
      <c r="P977" s="119"/>
      <c r="Q977" s="119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9"/>
      <c r="M978" s="119"/>
      <c r="N978" s="119"/>
      <c r="O978" s="119"/>
      <c r="P978" s="119"/>
      <c r="Q978" s="119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9"/>
      <c r="M979" s="119"/>
      <c r="N979" s="119"/>
      <c r="O979" s="119"/>
      <c r="P979" s="119"/>
      <c r="Q979" s="119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9"/>
      <c r="M980" s="119"/>
      <c r="N980" s="119"/>
      <c r="O980" s="119"/>
      <c r="P980" s="119"/>
      <c r="Q980" s="119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9"/>
      <c r="M981" s="119"/>
      <c r="N981" s="119"/>
      <c r="O981" s="119"/>
      <c r="P981" s="119"/>
      <c r="Q981" s="119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9"/>
      <c r="M982" s="119"/>
      <c r="N982" s="119"/>
      <c r="O982" s="119"/>
      <c r="P982" s="119"/>
      <c r="Q982" s="119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9"/>
      <c r="M983" s="119"/>
      <c r="N983" s="119"/>
      <c r="O983" s="119"/>
      <c r="P983" s="119"/>
      <c r="Q983" s="119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9"/>
      <c r="M984" s="119"/>
      <c r="N984" s="119"/>
      <c r="O984" s="119"/>
      <c r="P984" s="119"/>
      <c r="Q984" s="119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9"/>
      <c r="M985" s="119"/>
      <c r="N985" s="119"/>
      <c r="O985" s="119"/>
      <c r="P985" s="119"/>
      <c r="Q985" s="119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9"/>
      <c r="M986" s="119"/>
      <c r="N986" s="119"/>
      <c r="O986" s="119"/>
      <c r="P986" s="119"/>
      <c r="Q986" s="119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9"/>
      <c r="M987" s="119"/>
      <c r="N987" s="119"/>
      <c r="O987" s="119"/>
      <c r="P987" s="119"/>
      <c r="Q987" s="119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9"/>
      <c r="M988" s="119"/>
      <c r="N988" s="119"/>
      <c r="O988" s="119"/>
      <c r="P988" s="119"/>
      <c r="Q988" s="119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9"/>
      <c r="M989" s="119"/>
      <c r="N989" s="119"/>
      <c r="O989" s="119"/>
      <c r="P989" s="119"/>
      <c r="Q989" s="119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9"/>
      <c r="M990" s="119"/>
      <c r="N990" s="119"/>
      <c r="O990" s="119"/>
      <c r="P990" s="119"/>
      <c r="Q990" s="119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9"/>
      <c r="M991" s="119"/>
      <c r="N991" s="119"/>
      <c r="O991" s="119"/>
      <c r="P991" s="119"/>
      <c r="Q991" s="119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9"/>
      <c r="M992" s="119"/>
      <c r="N992" s="119"/>
      <c r="O992" s="119"/>
      <c r="P992" s="119"/>
      <c r="Q992" s="119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9"/>
      <c r="M993" s="119"/>
      <c r="N993" s="119"/>
      <c r="O993" s="119"/>
      <c r="P993" s="119"/>
      <c r="Q993" s="119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9"/>
      <c r="M994" s="119"/>
      <c r="N994" s="119"/>
      <c r="O994" s="119"/>
      <c r="P994" s="119"/>
      <c r="Q994" s="119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9"/>
      <c r="M995" s="119"/>
      <c r="N995" s="119"/>
      <c r="O995" s="119"/>
      <c r="P995" s="119"/>
      <c r="Q995" s="119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9"/>
      <c r="M996" s="119"/>
      <c r="N996" s="119"/>
      <c r="O996" s="119"/>
      <c r="P996" s="119"/>
      <c r="Q996" s="119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9"/>
      <c r="M997" s="119"/>
      <c r="N997" s="119"/>
      <c r="O997" s="119"/>
      <c r="P997" s="119"/>
      <c r="Q997" s="119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9"/>
      <c r="M998" s="119"/>
      <c r="N998" s="119"/>
      <c r="O998" s="119"/>
      <c r="P998" s="119"/>
      <c r="Q998" s="119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9"/>
      <c r="M999" s="119"/>
      <c r="N999" s="119"/>
      <c r="O999" s="119"/>
      <c r="P999" s="119"/>
      <c r="Q999" s="11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