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8215" windowHeight="13485" activeTab="1"/>
  </bookViews>
  <sheets>
    <sheet name="Indicators" sheetId="1" r:id="rId1"/>
    <sheet name="AHP Criterion Pair Comparison" sheetId="2" r:id="rId2"/>
    <sheet name="AHP Direct Results" sheetId="3" r:id="rId3"/>
  </sheets>
  <calcPr calcId="145621"/>
</workbook>
</file>

<file path=xl/calcChain.xml><?xml version="1.0" encoding="utf-8"?>
<calcChain xmlns="http://schemas.openxmlformats.org/spreadsheetml/2006/main">
  <c r="G36" i="3" l="1"/>
  <c r="A36" i="3"/>
  <c r="G35" i="3"/>
  <c r="A35" i="3"/>
  <c r="G34" i="3"/>
  <c r="A34" i="3"/>
  <c r="G33" i="3"/>
  <c r="A33" i="3"/>
  <c r="G32" i="3"/>
  <c r="A32" i="3"/>
  <c r="G31" i="3"/>
  <c r="A31" i="3"/>
  <c r="G30" i="3"/>
  <c r="A30" i="3"/>
  <c r="G29" i="3"/>
  <c r="A29" i="3"/>
  <c r="G28" i="3"/>
  <c r="A28" i="3"/>
  <c r="G27" i="3"/>
  <c r="A27" i="3"/>
  <c r="G26" i="3"/>
  <c r="A26" i="3"/>
  <c r="G25" i="3"/>
  <c r="A25" i="3"/>
  <c r="G24" i="3"/>
  <c r="A24" i="3"/>
  <c r="G23" i="3"/>
  <c r="A23" i="3"/>
  <c r="F21" i="3"/>
  <c r="E21" i="3"/>
  <c r="D21" i="3"/>
  <c r="C21" i="3"/>
  <c r="B21" i="3"/>
  <c r="A21" i="3"/>
  <c r="G18" i="3"/>
  <c r="A18" i="3"/>
  <c r="G17" i="3"/>
  <c r="A17" i="3"/>
  <c r="G16" i="3"/>
  <c r="A16" i="3"/>
  <c r="G15" i="3"/>
  <c r="A15" i="3"/>
  <c r="G14" i="3"/>
  <c r="A14" i="3"/>
  <c r="G13" i="3"/>
  <c r="A13" i="3"/>
  <c r="G12" i="3"/>
  <c r="A12" i="3"/>
  <c r="G11" i="3"/>
  <c r="A11" i="3"/>
  <c r="G10" i="3"/>
  <c r="A10" i="3"/>
  <c r="G9" i="3"/>
  <c r="A9" i="3"/>
  <c r="G8" i="3"/>
  <c r="A8" i="3"/>
  <c r="G7" i="3"/>
  <c r="A7" i="3"/>
  <c r="G6" i="3"/>
  <c r="A6" i="3"/>
  <c r="G5" i="3"/>
  <c r="A5" i="3"/>
  <c r="F2" i="3"/>
  <c r="E2" i="3"/>
  <c r="D2" i="3"/>
  <c r="C2" i="3"/>
  <c r="B2" i="3"/>
  <c r="H57" i="2"/>
  <c r="B19" i="2"/>
  <c r="A19" i="2"/>
  <c r="K18" i="2"/>
  <c r="E18" i="2"/>
  <c r="B18" i="2"/>
  <c r="A18" i="2"/>
  <c r="K17" i="2"/>
  <c r="E17" i="2"/>
  <c r="B17" i="2"/>
  <c r="A17" i="2"/>
  <c r="K16" i="2"/>
  <c r="E16" i="2"/>
  <c r="B16" i="2"/>
  <c r="A16" i="2"/>
  <c r="K15" i="2"/>
  <c r="E15" i="2"/>
  <c r="B15" i="2"/>
  <c r="A15" i="2"/>
  <c r="K14" i="2"/>
  <c r="E14" i="2"/>
  <c r="B14" i="2"/>
  <c r="A14" i="2"/>
  <c r="J13" i="2"/>
  <c r="I13" i="2"/>
  <c r="H13" i="2"/>
  <c r="G13" i="2"/>
  <c r="F13" i="2"/>
  <c r="B13" i="2"/>
  <c r="A13" i="2"/>
  <c r="B12" i="2"/>
  <c r="A12" i="2"/>
  <c r="J10" i="2"/>
  <c r="K8" i="2"/>
  <c r="I8" i="2"/>
  <c r="I10" i="2" s="1"/>
  <c r="H8" i="2"/>
  <c r="G8" i="2"/>
  <c r="F8" i="2"/>
  <c r="E8" i="2"/>
  <c r="K7" i="2"/>
  <c r="H7" i="2"/>
  <c r="G7" i="2"/>
  <c r="F7" i="2"/>
  <c r="E7" i="2"/>
  <c r="K6" i="2"/>
  <c r="G6" i="2"/>
  <c r="F6" i="2"/>
  <c r="E6" i="2"/>
  <c r="K5" i="2"/>
  <c r="F5" i="2"/>
  <c r="E5" i="2"/>
  <c r="K4" i="2"/>
  <c r="E4" i="2"/>
  <c r="J3" i="2"/>
  <c r="I3" i="2"/>
  <c r="H3" i="2"/>
  <c r="G3" i="2"/>
  <c r="F3" i="2"/>
  <c r="G59" i="1"/>
  <c r="F59" i="1"/>
  <c r="E59" i="1"/>
  <c r="D59" i="1"/>
  <c r="G58" i="1"/>
  <c r="F58" i="1"/>
  <c r="E58" i="1"/>
  <c r="D58" i="1"/>
  <c r="D81" i="1" s="1"/>
  <c r="G57" i="1"/>
  <c r="F57" i="1"/>
  <c r="E57" i="1"/>
  <c r="D57" i="1"/>
  <c r="G56" i="1"/>
  <c r="F56" i="1"/>
  <c r="E56" i="1"/>
  <c r="D56" i="1"/>
  <c r="G55" i="1"/>
  <c r="G78" i="1" s="1"/>
  <c r="F55" i="1"/>
  <c r="E55" i="1"/>
  <c r="E78" i="1" s="1"/>
  <c r="D55" i="1"/>
  <c r="C55" i="1"/>
  <c r="G54" i="1"/>
  <c r="F54" i="1"/>
  <c r="E54" i="1"/>
  <c r="D54" i="1"/>
  <c r="D77" i="1" s="1"/>
  <c r="G53" i="1"/>
  <c r="G76" i="1" s="1"/>
  <c r="F53" i="1"/>
  <c r="E53" i="1"/>
  <c r="E76" i="1" s="1"/>
  <c r="D53" i="1"/>
  <c r="G52" i="1"/>
  <c r="F52" i="1"/>
  <c r="F75" i="1" s="1"/>
  <c r="E52" i="1"/>
  <c r="D52" i="1"/>
  <c r="D75" i="1" s="1"/>
  <c r="G51" i="1"/>
  <c r="F51" i="1"/>
  <c r="E51" i="1"/>
  <c r="E74" i="1" s="1"/>
  <c r="D51" i="1"/>
  <c r="G50" i="1"/>
  <c r="F50" i="1"/>
  <c r="F77" i="1" s="1"/>
  <c r="E50" i="1"/>
  <c r="D50" i="1"/>
  <c r="G49" i="1"/>
  <c r="F49" i="1"/>
  <c r="E49" i="1"/>
  <c r="E72" i="1" s="1"/>
  <c r="D49" i="1"/>
  <c r="G48" i="1"/>
  <c r="F48" i="1"/>
  <c r="E48" i="1"/>
  <c r="D48" i="1"/>
  <c r="G47" i="1"/>
  <c r="G70" i="1" s="1"/>
  <c r="F47" i="1"/>
  <c r="E47" i="1"/>
  <c r="E70" i="1" s="1"/>
  <c r="D47" i="1"/>
  <c r="C47" i="1"/>
  <c r="C70" i="1" s="1"/>
  <c r="G46" i="1"/>
  <c r="F46" i="1"/>
  <c r="E46" i="1"/>
  <c r="D46" i="1"/>
  <c r="D69" i="1" s="1"/>
  <c r="F18" i="1"/>
  <c r="C59" i="1" s="1"/>
  <c r="F17" i="1"/>
  <c r="C58" i="1" s="1"/>
  <c r="F16" i="1"/>
  <c r="C57" i="1" s="1"/>
  <c r="F15" i="1"/>
  <c r="C56" i="1" s="1"/>
  <c r="F14" i="1"/>
  <c r="F13" i="1"/>
  <c r="C54" i="1" s="1"/>
  <c r="F12" i="1"/>
  <c r="C53" i="1" s="1"/>
  <c r="F11" i="1"/>
  <c r="C52" i="1" s="1"/>
  <c r="F10" i="1"/>
  <c r="C51" i="1" s="1"/>
  <c r="F9" i="1"/>
  <c r="C50" i="1" s="1"/>
  <c r="F8" i="1"/>
  <c r="C49" i="1" s="1"/>
  <c r="C72" i="1" s="1"/>
  <c r="F7" i="1"/>
  <c r="C48" i="1" s="1"/>
  <c r="F6" i="1"/>
  <c r="F5" i="1"/>
  <c r="C46" i="1" s="1"/>
  <c r="F10" i="2" l="1"/>
  <c r="F14" i="2" s="1"/>
  <c r="F15" i="2"/>
  <c r="B6" i="3"/>
  <c r="B8" i="3"/>
  <c r="C11" i="3"/>
  <c r="C13" i="3"/>
  <c r="C78" i="1"/>
  <c r="F14" i="3"/>
  <c r="F6" i="3"/>
  <c r="C80" i="1"/>
  <c r="D6" i="3"/>
  <c r="D8" i="3"/>
  <c r="D10" i="3"/>
  <c r="D12" i="3"/>
  <c r="C17" i="3"/>
  <c r="C5" i="3"/>
  <c r="F12" i="3"/>
  <c r="C76" i="1"/>
  <c r="C74" i="1"/>
  <c r="C82" i="1"/>
  <c r="E13" i="3"/>
  <c r="E11" i="3"/>
  <c r="D14" i="3"/>
  <c r="C75" i="1"/>
  <c r="F81" i="1"/>
  <c r="G72" i="1"/>
  <c r="G82" i="1"/>
  <c r="E69" i="1"/>
  <c r="G80" i="1"/>
  <c r="F82" i="1"/>
  <c r="F71" i="1"/>
  <c r="D73" i="1"/>
  <c r="G74" i="1"/>
  <c r="E80" i="1"/>
  <c r="I17" i="2"/>
  <c r="I15" i="2"/>
  <c r="I14" i="2"/>
  <c r="I18" i="2"/>
  <c r="C79" i="1"/>
  <c r="F72" i="1"/>
  <c r="E75" i="1"/>
  <c r="G79" i="1"/>
  <c r="F80" i="1"/>
  <c r="F69" i="1"/>
  <c r="F79" i="1"/>
  <c r="D70" i="1"/>
  <c r="F74" i="1"/>
  <c r="E77" i="1"/>
  <c r="D78" i="1"/>
  <c r="G81" i="1"/>
  <c r="C73" i="1"/>
  <c r="C77" i="1"/>
  <c r="C81" i="1"/>
  <c r="E71" i="1"/>
  <c r="D72" i="1"/>
  <c r="G75" i="1"/>
  <c r="F76" i="1"/>
  <c r="E79" i="1"/>
  <c r="D80" i="1"/>
  <c r="F73" i="1"/>
  <c r="F18" i="2"/>
  <c r="C71" i="1"/>
  <c r="G71" i="1"/>
  <c r="D76" i="1"/>
  <c r="E82" i="1"/>
  <c r="D71" i="1"/>
  <c r="J17" i="2"/>
  <c r="J15" i="2"/>
  <c r="J18" i="2"/>
  <c r="J16" i="2"/>
  <c r="J14" i="2"/>
  <c r="G73" i="1"/>
  <c r="D79" i="1"/>
  <c r="C69" i="1"/>
  <c r="G69" i="1"/>
  <c r="F70" i="1"/>
  <c r="E73" i="1"/>
  <c r="D74" i="1"/>
  <c r="G77" i="1"/>
  <c r="F78" i="1"/>
  <c r="E81" i="1"/>
  <c r="D82" i="1"/>
  <c r="H10" i="2"/>
  <c r="H17" i="2" s="1"/>
  <c r="I16" i="2"/>
  <c r="G10" i="2"/>
  <c r="G16" i="2" s="1"/>
  <c r="F17" i="2" l="1"/>
  <c r="F16" i="2"/>
  <c r="F20" i="2" s="1"/>
  <c r="H18" i="2"/>
  <c r="E14" i="3"/>
  <c r="E12" i="3"/>
  <c r="E16" i="3"/>
  <c r="D16" i="3"/>
  <c r="F5" i="3"/>
  <c r="E9" i="3"/>
  <c r="B13" i="3"/>
  <c r="F15" i="3"/>
  <c r="F10" i="3"/>
  <c r="F16" i="3"/>
  <c r="E17" i="3"/>
  <c r="B18" i="3"/>
  <c r="F9" i="3"/>
  <c r="C14" i="3"/>
  <c r="B15" i="3"/>
  <c r="F8" i="3"/>
  <c r="H16" i="2"/>
  <c r="L16" i="2" s="1"/>
  <c r="D3" i="3" s="1"/>
  <c r="H14" i="2"/>
  <c r="H15" i="2"/>
  <c r="F13" i="3"/>
  <c r="J20" i="2"/>
  <c r="F7" i="3"/>
  <c r="F11" i="3"/>
  <c r="D13" i="3"/>
  <c r="C18" i="3"/>
  <c r="C10" i="3"/>
  <c r="B5" i="3"/>
  <c r="C7" i="3"/>
  <c r="B7" i="3"/>
  <c r="C16" i="3"/>
  <c r="C8" i="3"/>
  <c r="B9" i="3"/>
  <c r="E10" i="3"/>
  <c r="E15" i="3"/>
  <c r="D11" i="3"/>
  <c r="I20" i="2"/>
  <c r="C9" i="3"/>
  <c r="D5" i="3"/>
  <c r="B11" i="3"/>
  <c r="B10" i="3"/>
  <c r="B16" i="3"/>
  <c r="E6" i="3"/>
  <c r="C12" i="3"/>
  <c r="B17" i="3"/>
  <c r="E18" i="3"/>
  <c r="G14" i="2"/>
  <c r="G17" i="2"/>
  <c r="L17" i="2" s="1"/>
  <c r="E3" i="3" s="1"/>
  <c r="E35" i="3" s="1"/>
  <c r="G15" i="2"/>
  <c r="L15" i="2" s="1"/>
  <c r="C3" i="3" s="1"/>
  <c r="C36" i="3" s="1"/>
  <c r="G18" i="2"/>
  <c r="L18" i="2" s="1"/>
  <c r="F3" i="3" s="1"/>
  <c r="D17" i="3"/>
  <c r="D9" i="3"/>
  <c r="C15" i="3"/>
  <c r="D18" i="3"/>
  <c r="D15" i="3"/>
  <c r="D7" i="3"/>
  <c r="F17" i="3"/>
  <c r="C6" i="3"/>
  <c r="E5" i="3"/>
  <c r="E8" i="3"/>
  <c r="E7" i="3"/>
  <c r="F18" i="3"/>
  <c r="B12" i="3"/>
  <c r="B14" i="3"/>
  <c r="E26" i="3" l="1"/>
  <c r="E25" i="3"/>
  <c r="E36" i="3"/>
  <c r="C30" i="3"/>
  <c r="E32" i="3"/>
  <c r="E34" i="3"/>
  <c r="D26" i="3"/>
  <c r="D30" i="3"/>
  <c r="D24" i="3"/>
  <c r="D28" i="3"/>
  <c r="D32" i="3"/>
  <c r="D34" i="3"/>
  <c r="D23" i="3"/>
  <c r="D35" i="3"/>
  <c r="D33" i="3"/>
  <c r="D27" i="3"/>
  <c r="D25" i="3"/>
  <c r="D29" i="3"/>
  <c r="D31" i="3"/>
  <c r="D36" i="3"/>
  <c r="F24" i="3"/>
  <c r="F32" i="3"/>
  <c r="F30" i="3"/>
  <c r="F29" i="3"/>
  <c r="F35" i="3"/>
  <c r="F33" i="3"/>
  <c r="F34" i="3"/>
  <c r="F36" i="3"/>
  <c r="F23" i="3"/>
  <c r="F28" i="3"/>
  <c r="F27" i="3"/>
  <c r="F26" i="3"/>
  <c r="F31" i="3"/>
  <c r="F25" i="3"/>
  <c r="C29" i="3"/>
  <c r="C23" i="3"/>
  <c r="C31" i="3"/>
  <c r="C35" i="3"/>
  <c r="C27" i="3"/>
  <c r="E33" i="3"/>
  <c r="C34" i="3"/>
  <c r="C24" i="3"/>
  <c r="E31" i="3"/>
  <c r="E29" i="3"/>
  <c r="E24" i="3"/>
  <c r="C25" i="3"/>
  <c r="C28" i="3"/>
  <c r="C32" i="3"/>
  <c r="E30" i="3"/>
  <c r="E23" i="3"/>
  <c r="C33" i="3"/>
  <c r="G20" i="2"/>
  <c r="L14" i="2"/>
  <c r="E28" i="3"/>
  <c r="C26" i="3"/>
  <c r="H20" i="2"/>
  <c r="E27" i="3"/>
  <c r="K20" i="2" l="1"/>
  <c r="B3" i="3"/>
  <c r="I24" i="2"/>
  <c r="H31" i="2" s="1"/>
  <c r="H34" i="2" s="1"/>
  <c r="H56" i="2" s="1"/>
  <c r="H59" i="2" s="1"/>
  <c r="L5" i="2" s="1"/>
  <c r="L6" i="2" s="1"/>
  <c r="B24" i="3" l="1"/>
  <c r="I24" i="3" s="1"/>
  <c r="B26" i="3"/>
  <c r="I26" i="3" s="1"/>
  <c r="B36" i="3"/>
  <c r="I36" i="3" s="1"/>
  <c r="B33" i="3"/>
  <c r="I33" i="3" s="1"/>
  <c r="B25" i="3"/>
  <c r="I25" i="3" s="1"/>
  <c r="B28" i="3"/>
  <c r="I28" i="3" s="1"/>
  <c r="B35" i="3"/>
  <c r="I35" i="3" s="1"/>
  <c r="B30" i="3"/>
  <c r="I30" i="3" s="1"/>
  <c r="B27" i="3"/>
  <c r="I27" i="3" s="1"/>
  <c r="B32" i="3"/>
  <c r="I32" i="3" s="1"/>
  <c r="B34" i="3"/>
  <c r="I34" i="3" s="1"/>
  <c r="B31" i="3"/>
  <c r="I31" i="3" s="1"/>
  <c r="B23" i="3"/>
  <c r="I23" i="3" s="1"/>
  <c r="J23" i="3" s="1"/>
  <c r="B29" i="3"/>
  <c r="I29" i="3" s="1"/>
  <c r="J29" i="3" s="1"/>
  <c r="J31" i="3" l="1"/>
  <c r="J30" i="3"/>
  <c r="J33" i="3"/>
  <c r="J34" i="3"/>
  <c r="J35" i="3"/>
  <c r="J36" i="3"/>
  <c r="J32" i="3"/>
  <c r="J28" i="3"/>
  <c r="J26" i="3"/>
  <c r="K17" i="3"/>
  <c r="J27" i="3"/>
  <c r="J25" i="3"/>
  <c r="J24" i="3"/>
  <c r="J18" i="3" l="1"/>
  <c r="K18" i="3"/>
  <c r="J17" i="3"/>
  <c r="J6" i="3"/>
  <c r="J5" i="3"/>
  <c r="J15" i="3"/>
  <c r="K13" i="3"/>
  <c r="J10" i="3"/>
  <c r="K8" i="3"/>
  <c r="K5" i="3"/>
  <c r="J16" i="3"/>
  <c r="K14" i="3"/>
  <c r="K15" i="3"/>
  <c r="J12" i="3"/>
  <c r="K10" i="3"/>
  <c r="J11" i="3"/>
  <c r="K9" i="3"/>
  <c r="J7" i="3"/>
  <c r="K16" i="3"/>
  <c r="J13" i="3"/>
  <c r="K11" i="3"/>
  <c r="J8" i="3"/>
  <c r="K6" i="3"/>
  <c r="J14" i="3"/>
  <c r="K12" i="3"/>
  <c r="J9" i="3"/>
  <c r="K7" i="3"/>
</calcChain>
</file>

<file path=xl/sharedStrings.xml><?xml version="1.0" encoding="utf-8"?>
<sst xmlns="http://schemas.openxmlformats.org/spreadsheetml/2006/main" count="213" uniqueCount="85">
  <si>
    <t>MEASURES FROM GITHUB RELATED TO THE REFERENCES FROM REPOSITORIES TO DATASETS</t>
  </si>
  <si>
    <t>INDICATORS</t>
  </si>
  <si>
    <t>Fractional Scale</t>
  </si>
  <si>
    <t>Indicators:</t>
  </si>
  <si>
    <t>Categories/Indicators</t>
  </si>
  <si>
    <t>Decimal Scale</t>
  </si>
  <si>
    <t>Degree of preference</t>
  </si>
  <si>
    <t>Number of total references from Github to datasets of the category. The data are obtained from the categories_total_references view of the database of the project. Available in: https://goo.gl/tfoUMT</t>
  </si>
  <si>
    <t>Number of datasets of the category, referenced or not in Github. The data are obtained from the categories_total_datasets_in view of the database of the project. Available in: https://goo.gl/tfoUMT</t>
  </si>
  <si>
    <t>Number of datasets of the category NOT referenced in Github. The data are obtained from the categories_total_datasets_no_referenced view of the  database of the project. Available in: https://goo.gl/tfoUMT</t>
  </si>
  <si>
    <t>Number of datasets of the category REFERENCED in Github. The data are obtained from the categories_total_datasets_referenced view of the database of the project. Available in: https://goo.gl/tfoUMT</t>
  </si>
  <si>
    <t>Priority Vector:</t>
  </si>
  <si>
    <t>Number of distinct repositories of Github referencing datasets of the category. The data are obtained from the categories_total_repositories_referencing view of the database of the project. Available in: https://goo.gl/tfoUMT</t>
  </si>
  <si>
    <t xml:space="preserve"> </t>
  </si>
  <si>
    <t>Administration &amp; Finance</t>
  </si>
  <si>
    <t>Reciprocal Matrix</t>
  </si>
  <si>
    <t>Business</t>
  </si>
  <si>
    <t>Demographics</t>
  </si>
  <si>
    <t>Education</t>
  </si>
  <si>
    <t>Categories</t>
  </si>
  <si>
    <t xml:space="preserve">  </t>
  </si>
  <si>
    <t>Ethics &amp; Democracy</t>
  </si>
  <si>
    <t>Geospatial</t>
  </si>
  <si>
    <t>Health</t>
  </si>
  <si>
    <t>Recreation &amp; Culture</t>
  </si>
  <si>
    <t>Safety</t>
  </si>
  <si>
    <t>Services</t>
  </si>
  <si>
    <t>Sustainability</t>
  </si>
  <si>
    <t>Transport &amp; Infrastructure</t>
  </si>
  <si>
    <t>Urban Planning &amp; Housing</t>
  </si>
  <si>
    <t>Welfare</t>
  </si>
  <si>
    <t>Extremely more important</t>
  </si>
  <si>
    <t xml:space="preserve">MEASURES FROM GITHUB RELATED TO THE CHARACTERISTICS OF THE REPOSITORIES REFERENCING DATASETS </t>
  </si>
  <si>
    <t>FINAL RECOMMENDATION:</t>
  </si>
  <si>
    <t>Sum of total_contributors of the distinct repositories referencing every category. The data are obtained from the categories_contributors view of the database of the project. Available in: https://goo.gl/tfoUMT</t>
  </si>
  <si>
    <t>Sum of total_contributions of the distinct repositories referencing every category. The data are obtained from the categories_contributions view of the database of the project. Available in: https://goo.gl/tfoUMT</t>
  </si>
  <si>
    <t>Sum of subscribers_count of the distinct repositories referencing every category. The data are obtained from the categories_subscribers view of the database of the project. Available in: https://goo.gl/tfoUMT</t>
  </si>
  <si>
    <t>Total maturity of the distinct repositories referencing every category. Maturity is computed using 2 lifetimes, project lifetime (PL) and last update lifetime (LUL) and the formula is: PL/LUL. Thus, maturity projects will be those ones with elderly PL ann a low LUL. The data are obtained from the categories_madurity_total_view of the database of the project. Available in: https://goo.gl/tfoUMT</t>
  </si>
  <si>
    <t>COMPUTED MEASURES FROM MEASURES WITHOUT NORMALIZATION</t>
  </si>
  <si>
    <t>Efficiency</t>
  </si>
  <si>
    <t xml:space="preserve">Size of the community </t>
  </si>
  <si>
    <t xml:space="preserve">Involvement </t>
  </si>
  <si>
    <t xml:space="preserve">Reputation </t>
  </si>
  <si>
    <t xml:space="preserve">Maturity </t>
  </si>
  <si>
    <t>Proportion of datasets referenced in Github = (Number of datasets of the category REFERENCED in Github / Number of datasets of the category, referenced or not in Github)</t>
  </si>
  <si>
    <t>Average contributors of every repository referencing datasets of the category= (Sum of total_contributors of the distinct repositories referencing every category/Number of distinct repositories of Github referencing datasets of the category)</t>
  </si>
  <si>
    <t>Average contributions of every repository referencing datasets of the category= (Sum of total_contributions of the distinct repositories referencing every category/Number of distinct repositories of Github referencing datasets of the category)</t>
  </si>
  <si>
    <t>Average subscribers of every repository referencing datasets of the category= (Sum of subscribers_count of the distinct repositories referencing every category/Number of distinct repositories of Github referencing datasets of the category)</t>
  </si>
  <si>
    <t>Average maturity of every repository referencing datasets of the category= (Total maturity of the distinct repositories referencing every category/Number of distinct repositories of Github referencing datasets of the category)</t>
  </si>
  <si>
    <t>Consistency Ratio=</t>
  </si>
  <si>
    <t>Very strongly more important</t>
  </si>
  <si>
    <t>Strongly more important</t>
  </si>
  <si>
    <t>COMPUTED MEASURES NORMALIZED TO BE APPLYING WITH AHP</t>
  </si>
  <si>
    <t>Moderately more important</t>
  </si>
  <si>
    <t>Size of the community</t>
  </si>
  <si>
    <t>Involvement</t>
  </si>
  <si>
    <t>Efficiency / Max (Efficiency)</t>
  </si>
  <si>
    <t>Size of the community / Max (Size of the community)</t>
  </si>
  <si>
    <t>Involvement / Max (Involvement)</t>
  </si>
  <si>
    <t>Reputation / Max (Reputation)</t>
  </si>
  <si>
    <t>Maturity / Max (Maturity)</t>
  </si>
  <si>
    <t>Categorías/Indicadores</t>
  </si>
  <si>
    <t>Sum</t>
  </si>
  <si>
    <t>Equal importance</t>
  </si>
  <si>
    <t>INDICATORS * PRIORITY VECTOR=</t>
  </si>
  <si>
    <t>Normalized Relative Weight</t>
  </si>
  <si>
    <t>Normalized Principal Eigen Vector</t>
  </si>
  <si>
    <t>TOTAL</t>
  </si>
  <si>
    <t>Moderately less important</t>
  </si>
  <si>
    <t>Priority Vector</t>
  </si>
  <si>
    <t>Strongly less important</t>
  </si>
  <si>
    <t>Very strongly less important</t>
  </si>
  <si>
    <t>Extremely less important</t>
  </si>
  <si>
    <t>Principal Eigen Value</t>
  </si>
  <si>
    <t>λmax</t>
  </si>
  <si>
    <t>=</t>
  </si>
  <si>
    <t>Consistency Index</t>
  </si>
  <si>
    <t>CI</t>
  </si>
  <si>
    <t>-</t>
  </si>
  <si>
    <t>n</t>
  </si>
  <si>
    <t>Random Consistency Index ( RI )</t>
  </si>
  <si>
    <t>RI</t>
  </si>
  <si>
    <t>Consistency Ratio</t>
  </si>
  <si>
    <t>CR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</si>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</sst>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#\ #/#"/>
    <numFmt numFmtId="166" formatCode="#,##0.0"/>
    <numFmt numFmtId="167" formatCode="#/#"/>
    <numFmt numFmtId="168" formatCode="#,###,###,###,###,##0.00000"/>
    <numFmt numFmtId="169" formatCode="#,###,###,###,###,##0.000000"/>
    <numFmt numFmtId="170" formatCode="##,##0.000"/>
  </numFmts>
  <fonts count="25" x14ac:knownFonts="1">
    <font>
      <sz val="10"/>
      <color rgb="FF000000"/>
      <name val="Arial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name val="Arial"/>
      <family val="2"/>
    </font>
    <font>
      <b/>
      <u/>
      <sz val="16"/>
      <color rgb="FF000000"/>
      <name val="Arial"/>
      <family val="2"/>
    </font>
    <font>
      <b/>
      <sz val="11"/>
      <color rgb="FFFFFFFF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sz val="14"/>
      <name val="Arial"/>
      <family val="2"/>
    </font>
    <font>
      <b/>
      <u/>
      <sz val="14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4"/>
      <color rgb="FF000000"/>
      <name val="Arial"/>
      <family val="2"/>
    </font>
    <font>
      <b/>
      <i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b/>
      <u/>
      <sz val="14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E7E7EF"/>
        <bgColor rgb="FFE7E7E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A9F75"/>
        <bgColor rgb="FFFA9F75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4" fillId="2" borderId="1" xfId="0" applyFont="1" applyFill="1" applyBorder="1" applyAlignment="1">
      <alignment horizontal="left" wrapText="1"/>
    </xf>
    <xf numFmtId="0" fontId="3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left"/>
    </xf>
    <xf numFmtId="0" fontId="5" fillId="3" borderId="0" xfId="0" applyFont="1" applyFill="1"/>
    <xf numFmtId="0" fontId="5" fillId="0" borderId="0" xfId="0" applyFont="1" applyAlignment="1"/>
    <xf numFmtId="9" fontId="5" fillId="0" borderId="0" xfId="0" applyNumberFormat="1" applyFont="1"/>
    <xf numFmtId="164" fontId="5" fillId="3" borderId="0" xfId="0" applyNumberFormat="1" applyFont="1" applyFill="1"/>
    <xf numFmtId="1" fontId="7" fillId="5" borderId="1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8" fillId="4" borderId="5" xfId="0" applyFont="1" applyFill="1" applyBorder="1" applyAlignment="1"/>
    <xf numFmtId="0" fontId="9" fillId="0" borderId="0" xfId="0" applyFont="1" applyAlignment="1"/>
    <xf numFmtId="0" fontId="10" fillId="4" borderId="6" xfId="0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left"/>
    </xf>
    <xf numFmtId="0" fontId="11" fillId="0" borderId="0" xfId="0" applyFont="1" applyAlignment="1"/>
    <xf numFmtId="0" fontId="12" fillId="0" borderId="0" xfId="0" applyFont="1" applyAlignment="1"/>
    <xf numFmtId="0" fontId="4" fillId="6" borderId="1" xfId="0" applyFont="1" applyFill="1" applyBorder="1" applyAlignment="1">
      <alignment horizontal="left"/>
    </xf>
    <xf numFmtId="0" fontId="10" fillId="4" borderId="5" xfId="0" applyFont="1" applyFill="1" applyBorder="1" applyAlignment="1">
      <alignment horizontal="left"/>
    </xf>
    <xf numFmtId="165" fontId="13" fillId="4" borderId="6" xfId="0" applyNumberFormat="1" applyFont="1" applyFill="1" applyBorder="1" applyAlignment="1">
      <alignment horizontal="center"/>
    </xf>
    <xf numFmtId="164" fontId="3" fillId="0" borderId="0" xfId="0" applyNumberFormat="1" applyFont="1"/>
    <xf numFmtId="165" fontId="13" fillId="7" borderId="6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5" fontId="13" fillId="3" borderId="6" xfId="0" applyNumberFormat="1" applyFont="1" applyFill="1" applyBorder="1" applyAlignment="1">
      <alignment horizontal="center"/>
    </xf>
    <xf numFmtId="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/>
    <xf numFmtId="165" fontId="5" fillId="0" borderId="0" xfId="0" applyNumberFormat="1" applyFont="1"/>
    <xf numFmtId="0" fontId="3" fillId="0" borderId="0" xfId="0" applyFont="1" applyAlignment="1"/>
    <xf numFmtId="0" fontId="10" fillId="8" borderId="7" xfId="0" applyFont="1" applyFill="1" applyBorder="1" applyAlignment="1">
      <alignment horizontal="center"/>
    </xf>
    <xf numFmtId="164" fontId="3" fillId="9" borderId="0" xfId="0" applyNumberFormat="1" applyFont="1" applyFill="1" applyAlignment="1">
      <alignment horizontal="right"/>
    </xf>
    <xf numFmtId="164" fontId="10" fillId="4" borderId="4" xfId="0" applyNumberFormat="1" applyFont="1" applyFill="1" applyBorder="1" applyAlignment="1">
      <alignment horizontal="center"/>
    </xf>
    <xf numFmtId="164" fontId="5" fillId="0" borderId="0" xfId="0" applyNumberFormat="1" applyFont="1"/>
    <xf numFmtId="0" fontId="8" fillId="4" borderId="0" xfId="0" applyFont="1" applyFill="1" applyAlignment="1"/>
    <xf numFmtId="165" fontId="3" fillId="6" borderId="1" xfId="0" applyNumberFormat="1" applyFont="1" applyFill="1" applyBorder="1" applyAlignment="1">
      <alignment horizontal="left"/>
    </xf>
    <xf numFmtId="1" fontId="2" fillId="0" borderId="0" xfId="0" applyNumberFormat="1" applyFont="1" applyAlignment="1"/>
    <xf numFmtId="166" fontId="3" fillId="6" borderId="1" xfId="0" applyNumberFormat="1" applyFont="1" applyFill="1" applyBorder="1" applyAlignment="1">
      <alignment horizontal="left"/>
    </xf>
    <xf numFmtId="0" fontId="5" fillId="0" borderId="0" xfId="0" applyFont="1"/>
    <xf numFmtId="0" fontId="8" fillId="0" borderId="8" xfId="0" applyFont="1" applyBorder="1" applyAlignment="1"/>
    <xf numFmtId="0" fontId="15" fillId="4" borderId="9" xfId="0" applyFont="1" applyFill="1" applyBorder="1" applyAlignment="1"/>
    <xf numFmtId="2" fontId="5" fillId="0" borderId="0" xfId="0" applyNumberFormat="1" applyFont="1"/>
    <xf numFmtId="167" fontId="7" fillId="5" borderId="1" xfId="0" applyNumberFormat="1" applyFont="1" applyFill="1" applyBorder="1" applyAlignment="1">
      <alignment horizontal="left"/>
    </xf>
    <xf numFmtId="168" fontId="7" fillId="5" borderId="1" xfId="0" applyNumberFormat="1" applyFont="1" applyFill="1" applyBorder="1" applyAlignment="1">
      <alignment horizontal="left"/>
    </xf>
    <xf numFmtId="0" fontId="1" fillId="0" borderId="0" xfId="0" applyFont="1"/>
    <xf numFmtId="0" fontId="16" fillId="4" borderId="6" xfId="0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left"/>
    </xf>
    <xf numFmtId="4" fontId="3" fillId="6" borderId="1" xfId="0" applyNumberFormat="1" applyFont="1" applyFill="1" applyBorder="1" applyAlignment="1">
      <alignment horizontal="left"/>
    </xf>
    <xf numFmtId="164" fontId="13" fillId="3" borderId="6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right"/>
    </xf>
    <xf numFmtId="164" fontId="8" fillId="0" borderId="0" xfId="0" applyNumberFormat="1" applyFont="1" applyAlignment="1"/>
    <xf numFmtId="0" fontId="13" fillId="4" borderId="6" xfId="0" applyFont="1" applyFill="1" applyBorder="1" applyAlignment="1">
      <alignment horizontal="center"/>
    </xf>
    <xf numFmtId="166" fontId="7" fillId="5" borderId="1" xfId="0" applyNumberFormat="1" applyFont="1" applyFill="1" applyBorder="1" applyAlignment="1">
      <alignment horizontal="left"/>
    </xf>
    <xf numFmtId="169" fontId="3" fillId="6" borderId="1" xfId="0" applyNumberFormat="1" applyFont="1" applyFill="1" applyBorder="1" applyAlignment="1">
      <alignment horizontal="left"/>
    </xf>
    <xf numFmtId="169" fontId="7" fillId="5" borderId="1" xfId="0" applyNumberFormat="1" applyFont="1" applyFill="1" applyBorder="1" applyAlignment="1">
      <alignment horizontal="left"/>
    </xf>
    <xf numFmtId="170" fontId="3" fillId="6" borderId="1" xfId="0" applyNumberFormat="1" applyFont="1" applyFill="1" applyBorder="1" applyAlignment="1">
      <alignment horizontal="left"/>
    </xf>
    <xf numFmtId="164" fontId="5" fillId="0" borderId="0" xfId="0" applyNumberFormat="1" applyFont="1"/>
    <xf numFmtId="0" fontId="8" fillId="0" borderId="10" xfId="0" applyFont="1" applyBorder="1" applyAlignment="1"/>
    <xf numFmtId="0" fontId="18" fillId="8" borderId="6" xfId="0" applyFont="1" applyFill="1" applyBorder="1" applyAlignment="1">
      <alignment horizontal="center"/>
    </xf>
    <xf numFmtId="0" fontId="9" fillId="0" borderId="0" xfId="0" applyFont="1"/>
    <xf numFmtId="0" fontId="21" fillId="8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8" fillId="8" borderId="5" xfId="0" applyFont="1" applyFill="1" applyBorder="1" applyAlignment="1"/>
    <xf numFmtId="0" fontId="8" fillId="4" borderId="6" xfId="0" applyFont="1" applyFill="1" applyBorder="1" applyAlignment="1"/>
    <xf numFmtId="0" fontId="10" fillId="4" borderId="6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9" fillId="4" borderId="8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21" fillId="4" borderId="6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9" fontId="21" fillId="4" borderId="6" xfId="0" applyNumberFormat="1" applyFont="1" applyFill="1" applyBorder="1" applyAlignment="1">
      <alignment horizontal="center"/>
    </xf>
    <xf numFmtId="9" fontId="8" fillId="4" borderId="6" xfId="0" applyNumberFormat="1" applyFont="1" applyFill="1" applyBorder="1" applyAlignment="1"/>
    <xf numFmtId="0" fontId="24" fillId="0" borderId="0" xfId="0" applyFont="1" applyAlignment="1"/>
    <xf numFmtId="0" fontId="6" fillId="4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7" fillId="4" borderId="10" xfId="0" applyFont="1" applyFill="1" applyBorder="1" applyAlignment="1">
      <alignment horizontal="center"/>
    </xf>
    <xf numFmtId="0" fontId="5" fillId="0" borderId="10" xfId="0" applyFont="1" applyBorder="1"/>
    <xf numFmtId="0" fontId="5" fillId="0" borderId="6" xfId="0" applyFont="1" applyBorder="1"/>
    <xf numFmtId="0" fontId="19" fillId="4" borderId="10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2" fillId="4" borderId="11" xfId="0" applyFont="1" applyFill="1" applyBorder="1" applyAlignment="1">
      <alignment horizontal="center"/>
    </xf>
    <xf numFmtId="0" fontId="23" fillId="4" borderId="11" xfId="0" applyFont="1" applyFill="1" applyBorder="1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3BE7B"/>
          <bgColor rgb="FF63BE7B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3BE7B"/>
          <bgColor rgb="FF63BE7B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63BE7B"/>
          <bgColor rgb="FF63BE7B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49" workbookViewId="0"/>
  </sheetViews>
  <sheetFormatPr baseColWidth="10" defaultColWidth="14.42578125" defaultRowHeight="15.75" customHeight="1" x14ac:dyDescent="0.2"/>
  <cols>
    <col min="1" max="1" width="30.5703125" customWidth="1"/>
    <col min="2" max="2" width="28.85546875" customWidth="1"/>
    <col min="3" max="3" width="41.140625" customWidth="1"/>
    <col min="4" max="4" width="43.28515625" customWidth="1"/>
    <col min="5" max="5" width="44.28515625" customWidth="1"/>
    <col min="6" max="6" width="41.7109375" customWidth="1"/>
    <col min="7" max="7" width="35.85546875" customWidth="1"/>
    <col min="8" max="8" width="25.5703125" customWidth="1"/>
    <col min="9" max="9" width="20.5703125" customWidth="1"/>
    <col min="10" max="10" width="25.28515625" customWidth="1"/>
    <col min="11" max="11" width="25.7109375" customWidth="1"/>
    <col min="12" max="12" width="21" customWidth="1"/>
    <col min="13" max="13" width="27.85546875" customWidth="1"/>
    <col min="14" max="14" width="19.5703125" customWidth="1"/>
    <col min="15" max="15" width="25.7109375" customWidth="1"/>
    <col min="16" max="16" width="17.28515625" customWidth="1"/>
    <col min="17" max="17" width="20.140625" customWidth="1"/>
    <col min="18" max="18" width="20" customWidth="1"/>
    <col min="19" max="26" width="10.710937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6" x14ac:dyDescent="0.25">
      <c r="A3" s="6" t="s">
        <v>4</v>
      </c>
      <c r="B3" s="4"/>
      <c r="C3" s="8" t="s">
        <v>7</v>
      </c>
      <c r="D3" s="8" t="s">
        <v>8</v>
      </c>
      <c r="E3" s="8" t="s">
        <v>9</v>
      </c>
      <c r="F3" s="8" t="s">
        <v>10</v>
      </c>
      <c r="G3" s="8" t="s">
        <v>12</v>
      </c>
      <c r="H3" s="8" t="s">
        <v>4</v>
      </c>
      <c r="J3" s="8"/>
      <c r="K3" s="8"/>
      <c r="L3" s="8"/>
      <c r="M3" s="8"/>
      <c r="N3" s="8" t="s">
        <v>13</v>
      </c>
      <c r="P3" s="8"/>
    </row>
    <row r="4" spans="1:26" x14ac:dyDescent="0.25">
      <c r="A4" s="4"/>
      <c r="B4" s="4"/>
      <c r="C4" s="4"/>
      <c r="D4" s="4"/>
      <c r="E4" s="4"/>
      <c r="F4" s="4"/>
      <c r="G4" s="4"/>
      <c r="J4" s="4"/>
      <c r="K4" s="4"/>
      <c r="L4" s="4"/>
      <c r="N4" s="4"/>
      <c r="P4" s="4"/>
    </row>
    <row r="5" spans="1:26" x14ac:dyDescent="0.25">
      <c r="A5" s="4" t="s">
        <v>14</v>
      </c>
      <c r="B5" s="4"/>
      <c r="C5" s="8">
        <v>5245</v>
      </c>
      <c r="D5" s="8">
        <v>1463</v>
      </c>
      <c r="E5" s="8">
        <v>710</v>
      </c>
      <c r="F5" s="4">
        <f t="shared" ref="F5:F18" si="0">D5-E5</f>
        <v>753</v>
      </c>
      <c r="G5" s="8">
        <v>257</v>
      </c>
      <c r="H5" s="4" t="s">
        <v>14</v>
      </c>
      <c r="J5" s="4"/>
      <c r="K5" s="4"/>
      <c r="L5" s="4"/>
      <c r="M5" s="11"/>
      <c r="N5" s="8"/>
      <c r="P5" s="8"/>
    </row>
    <row r="6" spans="1:26" x14ac:dyDescent="0.25">
      <c r="A6" s="4" t="s">
        <v>16</v>
      </c>
      <c r="B6" s="4"/>
      <c r="C6" s="8">
        <v>1347</v>
      </c>
      <c r="D6" s="8">
        <v>464</v>
      </c>
      <c r="E6" s="8">
        <v>217</v>
      </c>
      <c r="F6" s="4">
        <f t="shared" si="0"/>
        <v>247</v>
      </c>
      <c r="G6" s="8">
        <v>317</v>
      </c>
      <c r="H6" s="4" t="s">
        <v>16</v>
      </c>
      <c r="J6" s="4"/>
      <c r="K6" s="4"/>
      <c r="L6" s="4"/>
      <c r="M6" s="11"/>
      <c r="N6" s="8"/>
      <c r="P6" s="8"/>
    </row>
    <row r="7" spans="1:26" x14ac:dyDescent="0.25">
      <c r="A7" s="4" t="s">
        <v>17</v>
      </c>
      <c r="B7" s="4"/>
      <c r="C7" s="8">
        <v>1047</v>
      </c>
      <c r="D7" s="8">
        <v>646</v>
      </c>
      <c r="E7" s="8">
        <v>179</v>
      </c>
      <c r="F7" s="4">
        <f t="shared" si="0"/>
        <v>467</v>
      </c>
      <c r="G7" s="8">
        <v>30</v>
      </c>
      <c r="H7" s="4" t="s">
        <v>17</v>
      </c>
      <c r="J7" s="4"/>
      <c r="K7" s="4"/>
      <c r="L7" s="4"/>
      <c r="M7" s="11"/>
      <c r="N7" s="8"/>
      <c r="P7" s="8"/>
    </row>
    <row r="8" spans="1:26" x14ac:dyDescent="0.25">
      <c r="A8" s="4" t="s">
        <v>18</v>
      </c>
      <c r="B8" s="4"/>
      <c r="C8" s="8">
        <v>3442</v>
      </c>
      <c r="D8" s="8">
        <v>350</v>
      </c>
      <c r="E8" s="8">
        <v>17</v>
      </c>
      <c r="F8" s="4">
        <f t="shared" si="0"/>
        <v>333</v>
      </c>
      <c r="G8" s="8">
        <v>167</v>
      </c>
      <c r="H8" s="4" t="s">
        <v>18</v>
      </c>
      <c r="J8" s="4"/>
      <c r="K8" s="4"/>
      <c r="L8" s="4"/>
      <c r="M8" s="11"/>
      <c r="N8" s="8"/>
      <c r="P8" s="8"/>
    </row>
    <row r="9" spans="1:26" x14ac:dyDescent="0.25">
      <c r="A9" s="4" t="s">
        <v>21</v>
      </c>
      <c r="B9" s="4"/>
      <c r="C9" s="8">
        <v>3052</v>
      </c>
      <c r="D9" s="8">
        <v>1136</v>
      </c>
      <c r="E9" s="8">
        <v>607</v>
      </c>
      <c r="F9" s="4">
        <f t="shared" si="0"/>
        <v>529</v>
      </c>
      <c r="G9" s="8">
        <v>190</v>
      </c>
      <c r="H9" s="4" t="s">
        <v>21</v>
      </c>
      <c r="J9" s="4"/>
      <c r="K9" s="4"/>
      <c r="L9" s="4"/>
      <c r="M9" s="11"/>
      <c r="N9" s="8"/>
      <c r="P9" s="8"/>
    </row>
    <row r="10" spans="1:26" x14ac:dyDescent="0.25">
      <c r="A10" s="4" t="s">
        <v>22</v>
      </c>
      <c r="B10" s="4"/>
      <c r="C10" s="8">
        <v>960</v>
      </c>
      <c r="D10" s="8">
        <v>274</v>
      </c>
      <c r="E10" s="8">
        <v>14</v>
      </c>
      <c r="F10" s="4">
        <f t="shared" si="0"/>
        <v>260</v>
      </c>
      <c r="G10" s="8">
        <v>156</v>
      </c>
      <c r="H10" s="4" t="s">
        <v>22</v>
      </c>
      <c r="J10" s="4"/>
      <c r="K10" s="4"/>
      <c r="L10" s="4"/>
      <c r="M10" s="11"/>
      <c r="N10" s="8"/>
      <c r="P10" s="8"/>
    </row>
    <row r="11" spans="1:26" x14ac:dyDescent="0.25">
      <c r="A11" s="4" t="s">
        <v>23</v>
      </c>
      <c r="B11" s="4"/>
      <c r="C11" s="8">
        <v>1623</v>
      </c>
      <c r="D11" s="8">
        <v>287</v>
      </c>
      <c r="E11" s="8">
        <v>91</v>
      </c>
      <c r="F11" s="4">
        <f t="shared" si="0"/>
        <v>196</v>
      </c>
      <c r="G11" s="8">
        <v>217</v>
      </c>
      <c r="H11" s="4" t="s">
        <v>23</v>
      </c>
      <c r="J11" s="4"/>
      <c r="K11" s="4"/>
      <c r="L11" s="4"/>
      <c r="M11" s="11"/>
      <c r="N11" s="8"/>
      <c r="P11" s="8"/>
    </row>
    <row r="12" spans="1:26" x14ac:dyDescent="0.25">
      <c r="A12" s="4" t="s">
        <v>24</v>
      </c>
      <c r="B12" s="4"/>
      <c r="C12" s="8">
        <v>1615</v>
      </c>
      <c r="D12" s="8">
        <v>292</v>
      </c>
      <c r="E12" s="8">
        <v>65</v>
      </c>
      <c r="F12" s="4">
        <f t="shared" si="0"/>
        <v>227</v>
      </c>
      <c r="G12" s="8">
        <v>566</v>
      </c>
      <c r="H12" s="4" t="s">
        <v>24</v>
      </c>
      <c r="J12" s="4"/>
      <c r="K12" s="4"/>
      <c r="L12" s="4"/>
      <c r="M12" s="11"/>
      <c r="N12" s="8"/>
      <c r="P12" s="8"/>
    </row>
    <row r="13" spans="1:26" x14ac:dyDescent="0.25">
      <c r="A13" s="4" t="s">
        <v>25</v>
      </c>
      <c r="B13" s="4"/>
      <c r="C13" s="8">
        <v>3069</v>
      </c>
      <c r="D13" s="8">
        <v>447</v>
      </c>
      <c r="E13" s="8">
        <v>74</v>
      </c>
      <c r="F13" s="4">
        <f t="shared" si="0"/>
        <v>373</v>
      </c>
      <c r="G13" s="8">
        <v>556</v>
      </c>
      <c r="H13" s="4" t="s">
        <v>25</v>
      </c>
      <c r="J13" s="4"/>
      <c r="K13" s="4"/>
      <c r="L13" s="4"/>
      <c r="M13" s="11"/>
      <c r="N13" s="8"/>
      <c r="P13" s="8"/>
    </row>
    <row r="14" spans="1:26" x14ac:dyDescent="0.25">
      <c r="A14" s="4" t="s">
        <v>26</v>
      </c>
      <c r="B14" s="4"/>
      <c r="C14" s="8">
        <v>1070</v>
      </c>
      <c r="D14" s="8">
        <v>142</v>
      </c>
      <c r="E14" s="8">
        <v>14</v>
      </c>
      <c r="F14" s="4">
        <f t="shared" si="0"/>
        <v>128</v>
      </c>
      <c r="G14" s="8">
        <v>182</v>
      </c>
      <c r="H14" s="4" t="s">
        <v>26</v>
      </c>
      <c r="J14" s="4"/>
      <c r="K14" s="4"/>
      <c r="L14" s="4"/>
      <c r="M14" s="11"/>
      <c r="N14" s="8"/>
      <c r="P14" s="8"/>
    </row>
    <row r="15" spans="1:26" x14ac:dyDescent="0.25">
      <c r="A15" s="4" t="s">
        <v>27</v>
      </c>
      <c r="B15" s="4"/>
      <c r="C15" s="8">
        <v>1408</v>
      </c>
      <c r="D15" s="8">
        <v>391</v>
      </c>
      <c r="E15" s="8">
        <v>121</v>
      </c>
      <c r="F15" s="4">
        <f t="shared" si="0"/>
        <v>270</v>
      </c>
      <c r="G15" s="8">
        <v>159</v>
      </c>
      <c r="H15" s="4" t="s">
        <v>27</v>
      </c>
      <c r="J15" s="8"/>
      <c r="K15" s="8"/>
      <c r="L15" s="4"/>
      <c r="M15" s="11"/>
      <c r="N15" s="8"/>
      <c r="P15" s="8"/>
    </row>
    <row r="16" spans="1:26" x14ac:dyDescent="0.25">
      <c r="A16" s="4" t="s">
        <v>28</v>
      </c>
      <c r="B16" s="4"/>
      <c r="C16" s="8">
        <v>3745</v>
      </c>
      <c r="D16" s="8">
        <v>1263</v>
      </c>
      <c r="E16" s="8">
        <v>193</v>
      </c>
      <c r="F16" s="4">
        <f t="shared" si="0"/>
        <v>1070</v>
      </c>
      <c r="G16" s="8">
        <v>419</v>
      </c>
      <c r="H16" s="4" t="s">
        <v>28</v>
      </c>
      <c r="J16" s="4"/>
      <c r="K16" s="4"/>
      <c r="L16" s="4"/>
      <c r="M16" s="11"/>
      <c r="N16" s="8"/>
      <c r="P16" s="8"/>
    </row>
    <row r="17" spans="1:17" x14ac:dyDescent="0.25">
      <c r="A17" s="4" t="s">
        <v>29</v>
      </c>
      <c r="B17" s="4"/>
      <c r="C17" s="8">
        <v>2673</v>
      </c>
      <c r="D17" s="8">
        <v>1097</v>
      </c>
      <c r="E17" s="8">
        <v>718</v>
      </c>
      <c r="F17" s="4">
        <f t="shared" si="0"/>
        <v>379</v>
      </c>
      <c r="G17" s="8">
        <v>234</v>
      </c>
      <c r="H17" s="4" t="s">
        <v>29</v>
      </c>
      <c r="J17" s="4"/>
      <c r="K17" s="4"/>
      <c r="L17" s="4"/>
      <c r="M17" s="11"/>
      <c r="N17" s="8"/>
      <c r="P17" s="8"/>
    </row>
    <row r="18" spans="1:17" x14ac:dyDescent="0.25">
      <c r="A18" s="4" t="s">
        <v>30</v>
      </c>
      <c r="B18" s="4"/>
      <c r="C18" s="8">
        <v>2255</v>
      </c>
      <c r="D18" s="8">
        <v>697</v>
      </c>
      <c r="E18" s="8">
        <v>56</v>
      </c>
      <c r="F18" s="4">
        <f t="shared" si="0"/>
        <v>641</v>
      </c>
      <c r="G18" s="8">
        <v>204</v>
      </c>
      <c r="H18" s="4" t="s">
        <v>30</v>
      </c>
      <c r="J18" s="4"/>
      <c r="K18" s="4"/>
      <c r="L18" s="4"/>
      <c r="M18" s="11"/>
      <c r="N18" s="8"/>
      <c r="P18" s="8"/>
    </row>
    <row r="19" spans="1:17" x14ac:dyDescent="0.25">
      <c r="A19" s="4"/>
      <c r="B19" s="4"/>
      <c r="C19" s="4"/>
      <c r="D19" s="4"/>
      <c r="E19" s="4"/>
      <c r="F19" s="4"/>
      <c r="G19" s="4"/>
      <c r="J19" s="4"/>
      <c r="K19" s="4"/>
      <c r="L19" s="4"/>
      <c r="N19" s="4"/>
      <c r="P19" s="4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1" t="s">
        <v>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4"/>
      <c r="Q21" s="4"/>
    </row>
    <row r="22" spans="1:1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6" t="s">
        <v>4</v>
      </c>
      <c r="B23" s="4"/>
      <c r="C23" s="8"/>
      <c r="D23" s="8" t="s">
        <v>34</v>
      </c>
      <c r="E23" s="8" t="s">
        <v>35</v>
      </c>
      <c r="F23" s="8" t="s">
        <v>36</v>
      </c>
      <c r="G23" s="8" t="s">
        <v>37</v>
      </c>
      <c r="H23" s="8" t="s">
        <v>4</v>
      </c>
      <c r="N23" s="8" t="s">
        <v>13</v>
      </c>
      <c r="P23" s="4"/>
      <c r="Q23" s="4"/>
    </row>
    <row r="24" spans="1:17" x14ac:dyDescent="0.25">
      <c r="A24" s="4"/>
      <c r="B24" s="4"/>
      <c r="C24" s="4"/>
      <c r="D24" s="4"/>
      <c r="E24" s="4"/>
      <c r="F24" s="4"/>
      <c r="N24" s="4"/>
      <c r="P24" s="4"/>
      <c r="Q24" s="4"/>
    </row>
    <row r="25" spans="1:17" x14ac:dyDescent="0.25">
      <c r="A25" s="4" t="s">
        <v>14</v>
      </c>
      <c r="B25" s="4"/>
      <c r="C25" s="8"/>
      <c r="D25" s="4">
        <v>615</v>
      </c>
      <c r="E25" s="4">
        <v>33358</v>
      </c>
      <c r="F25" s="4">
        <v>1233</v>
      </c>
      <c r="G25" s="11">
        <v>3751.5349999999999</v>
      </c>
      <c r="H25" s="4" t="s">
        <v>14</v>
      </c>
      <c r="N25" s="8"/>
      <c r="P25" s="4"/>
      <c r="Q25" s="4"/>
    </row>
    <row r="26" spans="1:17" x14ac:dyDescent="0.25">
      <c r="A26" s="4" t="s">
        <v>16</v>
      </c>
      <c r="B26" s="4"/>
      <c r="C26" s="8"/>
      <c r="D26" s="4">
        <v>467</v>
      </c>
      <c r="E26" s="4">
        <v>22876</v>
      </c>
      <c r="F26" s="4">
        <v>2133</v>
      </c>
      <c r="G26" s="11">
        <v>1533.9290000000001</v>
      </c>
      <c r="H26" s="4" t="s">
        <v>16</v>
      </c>
      <c r="N26" s="8"/>
      <c r="P26" s="4"/>
      <c r="Q26" s="4"/>
    </row>
    <row r="27" spans="1:17" x14ac:dyDescent="0.25">
      <c r="A27" s="4" t="s">
        <v>17</v>
      </c>
      <c r="B27" s="4"/>
      <c r="C27" s="8"/>
      <c r="D27" s="4">
        <v>63</v>
      </c>
      <c r="E27" s="4">
        <v>9736</v>
      </c>
      <c r="F27" s="4">
        <v>125</v>
      </c>
      <c r="G27" s="11">
        <v>329.47899999999998</v>
      </c>
      <c r="H27" s="4" t="s">
        <v>17</v>
      </c>
      <c r="N27" s="8"/>
      <c r="P27" s="4"/>
      <c r="Q27" s="4"/>
    </row>
    <row r="28" spans="1:17" x14ac:dyDescent="0.25">
      <c r="A28" s="4" t="s">
        <v>18</v>
      </c>
      <c r="B28" s="4"/>
      <c r="C28" s="8"/>
      <c r="D28" s="4">
        <v>523</v>
      </c>
      <c r="E28" s="4">
        <v>27590</v>
      </c>
      <c r="F28" s="4">
        <v>1205</v>
      </c>
      <c r="G28" s="11">
        <v>559.02700000000004</v>
      </c>
      <c r="H28" s="4" t="s">
        <v>18</v>
      </c>
      <c r="N28" s="8"/>
      <c r="P28" s="4"/>
      <c r="Q28" s="4"/>
    </row>
    <row r="29" spans="1:17" x14ac:dyDescent="0.25">
      <c r="A29" s="4" t="s">
        <v>21</v>
      </c>
      <c r="B29" s="4"/>
      <c r="C29" s="8"/>
      <c r="D29" s="4">
        <v>617</v>
      </c>
      <c r="E29" s="4">
        <v>101523</v>
      </c>
      <c r="F29" s="4">
        <v>1265</v>
      </c>
      <c r="G29" s="11">
        <v>6235.9049999999997</v>
      </c>
      <c r="H29" s="4" t="s">
        <v>21</v>
      </c>
      <c r="N29" s="8"/>
      <c r="P29" s="4"/>
      <c r="Q29" s="4"/>
    </row>
    <row r="30" spans="1:17" x14ac:dyDescent="0.25">
      <c r="A30" s="4" t="s">
        <v>22</v>
      </c>
      <c r="B30" s="4"/>
      <c r="C30" s="8"/>
      <c r="D30" s="4">
        <v>589</v>
      </c>
      <c r="E30" s="4">
        <v>26620</v>
      </c>
      <c r="F30" s="4">
        <v>1018</v>
      </c>
      <c r="G30" s="11">
        <v>3162.11</v>
      </c>
      <c r="H30" s="4" t="s">
        <v>22</v>
      </c>
      <c r="N30" s="8"/>
      <c r="P30" s="4"/>
      <c r="Q30" s="4"/>
    </row>
    <row r="31" spans="1:17" x14ac:dyDescent="0.25">
      <c r="A31" s="4" t="s">
        <v>23</v>
      </c>
      <c r="B31" s="4"/>
      <c r="C31" s="8"/>
      <c r="D31" s="4">
        <v>494</v>
      </c>
      <c r="E31" s="4">
        <v>23271</v>
      </c>
      <c r="F31" s="4">
        <v>882</v>
      </c>
      <c r="G31" s="11">
        <v>2560.9070000000002</v>
      </c>
      <c r="H31" s="4" t="s">
        <v>23</v>
      </c>
      <c r="N31" s="8"/>
      <c r="P31" s="4"/>
      <c r="Q31" s="4"/>
    </row>
    <row r="32" spans="1:17" x14ac:dyDescent="0.25">
      <c r="A32" s="4" t="s">
        <v>24</v>
      </c>
      <c r="B32" s="4"/>
      <c r="C32" s="8"/>
      <c r="D32" s="4">
        <v>1711</v>
      </c>
      <c r="E32" s="4">
        <v>51485</v>
      </c>
      <c r="F32" s="4">
        <v>3055</v>
      </c>
      <c r="G32" s="11">
        <v>3831.0790000000002</v>
      </c>
      <c r="H32" s="4" t="s">
        <v>24</v>
      </c>
      <c r="N32" s="8"/>
      <c r="P32" s="4"/>
      <c r="Q32" s="4"/>
    </row>
    <row r="33" spans="1:26" x14ac:dyDescent="0.25">
      <c r="A33" s="4" t="s">
        <v>25</v>
      </c>
      <c r="B33" s="4"/>
      <c r="C33" s="8"/>
      <c r="D33" s="4">
        <v>1324</v>
      </c>
      <c r="E33" s="4">
        <v>125425</v>
      </c>
      <c r="F33" s="4">
        <v>2554</v>
      </c>
      <c r="G33" s="11">
        <v>14665.933999999999</v>
      </c>
      <c r="H33" s="4" t="s">
        <v>25</v>
      </c>
      <c r="N33" s="8"/>
      <c r="P33" s="4"/>
      <c r="Q33" s="4"/>
    </row>
    <row r="34" spans="1:26" x14ac:dyDescent="0.25">
      <c r="A34" s="4" t="s">
        <v>26</v>
      </c>
      <c r="B34" s="4"/>
      <c r="C34" s="8"/>
      <c r="D34" s="4">
        <v>418</v>
      </c>
      <c r="E34" s="4">
        <v>23445</v>
      </c>
      <c r="F34" s="4">
        <v>1046</v>
      </c>
      <c r="G34" s="11">
        <v>2435.3560000000002</v>
      </c>
      <c r="H34" s="4" t="s">
        <v>26</v>
      </c>
      <c r="N34" s="8"/>
      <c r="P34" s="4"/>
      <c r="Q34" s="4"/>
    </row>
    <row r="35" spans="1:26" x14ac:dyDescent="0.25">
      <c r="A35" s="4" t="s">
        <v>27</v>
      </c>
      <c r="B35" s="4"/>
      <c r="C35" s="8"/>
      <c r="D35" s="8">
        <v>341</v>
      </c>
      <c r="E35" s="8">
        <v>20849</v>
      </c>
      <c r="F35" s="8">
        <v>842</v>
      </c>
      <c r="G35" s="11">
        <v>574.83299999999997</v>
      </c>
      <c r="H35" s="4" t="s">
        <v>27</v>
      </c>
      <c r="N35" s="8"/>
      <c r="P35" s="4"/>
      <c r="Q35" s="4"/>
    </row>
    <row r="36" spans="1:26" x14ac:dyDescent="0.25">
      <c r="A36" s="4" t="s">
        <v>28</v>
      </c>
      <c r="B36" s="4"/>
      <c r="C36" s="8"/>
      <c r="D36" s="4">
        <v>800</v>
      </c>
      <c r="E36" s="4">
        <v>37396</v>
      </c>
      <c r="F36" s="4">
        <v>1324</v>
      </c>
      <c r="G36" s="11">
        <v>1923.067</v>
      </c>
      <c r="H36" s="4" t="s">
        <v>28</v>
      </c>
      <c r="N36" s="8"/>
      <c r="P36" s="4"/>
      <c r="Q36" s="4"/>
    </row>
    <row r="37" spans="1:26" x14ac:dyDescent="0.25">
      <c r="A37" s="4" t="s">
        <v>29</v>
      </c>
      <c r="B37" s="4"/>
      <c r="C37" s="8"/>
      <c r="D37" s="4">
        <v>601</v>
      </c>
      <c r="E37" s="4">
        <v>29440</v>
      </c>
      <c r="F37" s="4">
        <v>1477</v>
      </c>
      <c r="G37" s="11">
        <v>1690.93</v>
      </c>
      <c r="H37" s="4" t="s">
        <v>29</v>
      </c>
      <c r="N37" s="8"/>
      <c r="P37" s="4"/>
      <c r="Q37" s="4"/>
    </row>
    <row r="38" spans="1:26" x14ac:dyDescent="0.25">
      <c r="A38" s="4" t="s">
        <v>30</v>
      </c>
      <c r="B38" s="4"/>
      <c r="C38" s="8"/>
      <c r="D38" s="4">
        <v>555</v>
      </c>
      <c r="E38" s="4">
        <v>34413</v>
      </c>
      <c r="F38" s="4">
        <v>754</v>
      </c>
      <c r="G38" s="11">
        <v>11284.306</v>
      </c>
      <c r="H38" s="4" t="s">
        <v>30</v>
      </c>
      <c r="N38" s="8"/>
      <c r="P38" s="4"/>
      <c r="Q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N39" s="4"/>
      <c r="P39" s="4"/>
      <c r="Q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26" x14ac:dyDescent="0.25">
      <c r="A41" s="1" t="s">
        <v>38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26" x14ac:dyDescent="0.25">
      <c r="A43" s="4"/>
      <c r="B43" s="4"/>
      <c r="C43" s="20" t="s">
        <v>39</v>
      </c>
      <c r="D43" s="21" t="s">
        <v>40</v>
      </c>
      <c r="E43" s="21" t="s">
        <v>41</v>
      </c>
      <c r="F43" s="21" t="s">
        <v>42</v>
      </c>
      <c r="G43" s="21" t="s">
        <v>43</v>
      </c>
      <c r="H43" s="4"/>
      <c r="K43" s="4"/>
      <c r="L43" s="4"/>
      <c r="M43" s="4"/>
      <c r="N43" s="4"/>
      <c r="O43" s="4"/>
      <c r="P43" s="4"/>
      <c r="Q43" s="4"/>
    </row>
    <row r="44" spans="1:26" x14ac:dyDescent="0.25">
      <c r="A44" s="6" t="s">
        <v>4</v>
      </c>
      <c r="B44" s="4"/>
      <c r="C44" s="8" t="s">
        <v>44</v>
      </c>
      <c r="D44" s="8" t="s">
        <v>45</v>
      </c>
      <c r="E44" s="8" t="s">
        <v>46</v>
      </c>
      <c r="F44" s="8" t="s">
        <v>47</v>
      </c>
      <c r="G44" s="8" t="s">
        <v>48</v>
      </c>
      <c r="H44" s="8" t="s">
        <v>4</v>
      </c>
      <c r="N44" s="4"/>
      <c r="O44" s="4"/>
      <c r="P44" s="4"/>
      <c r="Q44" s="4"/>
    </row>
    <row r="45" spans="1:26" x14ac:dyDescent="0.25">
      <c r="A45" s="4"/>
      <c r="B45" s="4"/>
      <c r="C45" s="4"/>
      <c r="D45" s="4"/>
      <c r="E45" s="4"/>
      <c r="F45" s="4"/>
      <c r="H45" s="4"/>
      <c r="N45" s="4"/>
      <c r="O45" s="4"/>
      <c r="P45" s="4"/>
      <c r="Q45" s="4"/>
    </row>
    <row r="46" spans="1:26" x14ac:dyDescent="0.25">
      <c r="A46" s="4" t="s">
        <v>14</v>
      </c>
      <c r="B46" s="4"/>
      <c r="C46" s="25">
        <f t="shared" ref="C46:C59" si="1">F5/D5</f>
        <v>0.51469583048530421</v>
      </c>
      <c r="D46" s="25">
        <f t="shared" ref="D46:D59" si="2">D25/G5</f>
        <v>2.3929961089494163</v>
      </c>
      <c r="E46" s="25">
        <f t="shared" ref="E46:E59" si="3">E25/G5</f>
        <v>129.79766536964979</v>
      </c>
      <c r="F46" s="25">
        <f t="shared" ref="F46:F59" si="4">F25/G5</f>
        <v>4.7976653696498053</v>
      </c>
      <c r="G46" s="25">
        <f t="shared" ref="G46:G59" si="5">G25/G5</f>
        <v>14.597412451361867</v>
      </c>
      <c r="H46" s="4" t="s">
        <v>14</v>
      </c>
      <c r="N46" s="4"/>
      <c r="O46" s="4"/>
      <c r="P46" s="4"/>
      <c r="Q46" s="4"/>
    </row>
    <row r="47" spans="1:26" x14ac:dyDescent="0.25">
      <c r="A47" s="4" t="s">
        <v>16</v>
      </c>
      <c r="B47" s="4"/>
      <c r="C47" s="25">
        <f t="shared" si="1"/>
        <v>0.53232758620689657</v>
      </c>
      <c r="D47" s="25">
        <f t="shared" si="2"/>
        <v>1.473186119873817</v>
      </c>
      <c r="E47" s="25">
        <f t="shared" si="3"/>
        <v>72.164037854889585</v>
      </c>
      <c r="F47" s="25">
        <f t="shared" si="4"/>
        <v>6.7287066246056781</v>
      </c>
      <c r="G47" s="25">
        <f t="shared" si="5"/>
        <v>4.8388927444794954</v>
      </c>
      <c r="H47" s="4" t="s">
        <v>16</v>
      </c>
      <c r="N47" s="4"/>
      <c r="O47" s="4"/>
      <c r="P47" s="4"/>
      <c r="Q47" s="4"/>
    </row>
    <row r="48" spans="1:26" x14ac:dyDescent="0.25">
      <c r="A48" s="4" t="s">
        <v>17</v>
      </c>
      <c r="B48" s="4"/>
      <c r="C48" s="25">
        <f t="shared" si="1"/>
        <v>0.72291021671826627</v>
      </c>
      <c r="D48" s="25">
        <f t="shared" si="2"/>
        <v>2.1</v>
      </c>
      <c r="E48" s="25">
        <f t="shared" si="3"/>
        <v>324.53333333333336</v>
      </c>
      <c r="F48" s="25">
        <f t="shared" si="4"/>
        <v>4.166666666666667</v>
      </c>
      <c r="G48" s="25">
        <f t="shared" si="5"/>
        <v>10.982633333333332</v>
      </c>
      <c r="H48" s="4" t="s">
        <v>17</v>
      </c>
      <c r="N48" s="4"/>
      <c r="O48" s="4"/>
      <c r="P48" s="4"/>
      <c r="Q48" s="4"/>
    </row>
    <row r="49" spans="1:17" x14ac:dyDescent="0.25">
      <c r="A49" s="4" t="s">
        <v>18</v>
      </c>
      <c r="B49" s="4"/>
      <c r="C49" s="25">
        <f t="shared" si="1"/>
        <v>0.9514285714285714</v>
      </c>
      <c r="D49" s="25">
        <f t="shared" si="2"/>
        <v>3.1317365269461077</v>
      </c>
      <c r="E49" s="25">
        <f t="shared" si="3"/>
        <v>165.20958083832335</v>
      </c>
      <c r="F49" s="25">
        <f t="shared" si="4"/>
        <v>7.2155688622754495</v>
      </c>
      <c r="G49" s="25">
        <f t="shared" si="5"/>
        <v>3.3474670658682637</v>
      </c>
      <c r="H49" s="4" t="s">
        <v>18</v>
      </c>
      <c r="N49" s="4"/>
      <c r="O49" s="4"/>
      <c r="P49" s="4"/>
      <c r="Q49" s="4"/>
    </row>
    <row r="50" spans="1:17" x14ac:dyDescent="0.25">
      <c r="A50" s="4" t="s">
        <v>21</v>
      </c>
      <c r="B50" s="4"/>
      <c r="C50" s="25">
        <f t="shared" si="1"/>
        <v>0.46566901408450706</v>
      </c>
      <c r="D50" s="25">
        <f t="shared" si="2"/>
        <v>3.2473684210526317</v>
      </c>
      <c r="E50" s="25">
        <f t="shared" si="3"/>
        <v>534.33157894736837</v>
      </c>
      <c r="F50" s="25">
        <f t="shared" si="4"/>
        <v>6.6578947368421053</v>
      </c>
      <c r="G50" s="25">
        <f t="shared" si="5"/>
        <v>32.820552631578948</v>
      </c>
      <c r="H50" s="4" t="s">
        <v>21</v>
      </c>
      <c r="N50" s="4"/>
      <c r="O50" s="4"/>
      <c r="P50" s="4"/>
      <c r="Q50" s="4"/>
    </row>
    <row r="51" spans="1:17" x14ac:dyDescent="0.25">
      <c r="A51" s="4" t="s">
        <v>22</v>
      </c>
      <c r="B51" s="4"/>
      <c r="C51" s="25">
        <f t="shared" si="1"/>
        <v>0.94890510948905105</v>
      </c>
      <c r="D51" s="25">
        <f t="shared" si="2"/>
        <v>3.7756410256410255</v>
      </c>
      <c r="E51" s="25">
        <f t="shared" si="3"/>
        <v>170.64102564102564</v>
      </c>
      <c r="F51" s="25">
        <f t="shared" si="4"/>
        <v>6.5256410256410255</v>
      </c>
      <c r="G51" s="25">
        <f t="shared" si="5"/>
        <v>20.269935897435897</v>
      </c>
      <c r="H51" s="4" t="s">
        <v>22</v>
      </c>
      <c r="N51" s="4"/>
      <c r="O51" s="4"/>
      <c r="P51" s="4"/>
      <c r="Q51" s="4"/>
    </row>
    <row r="52" spans="1:17" x14ac:dyDescent="0.25">
      <c r="A52" s="4" t="s">
        <v>23</v>
      </c>
      <c r="B52" s="4"/>
      <c r="C52" s="25">
        <f t="shared" si="1"/>
        <v>0.68292682926829273</v>
      </c>
      <c r="D52" s="25">
        <f t="shared" si="2"/>
        <v>2.2764976958525347</v>
      </c>
      <c r="E52" s="25">
        <f t="shared" si="3"/>
        <v>107.23963133640552</v>
      </c>
      <c r="F52" s="25">
        <f t="shared" si="4"/>
        <v>4.064516129032258</v>
      </c>
      <c r="G52" s="25">
        <f t="shared" si="5"/>
        <v>11.801414746543779</v>
      </c>
      <c r="H52" s="4" t="s">
        <v>23</v>
      </c>
      <c r="N52" s="4"/>
      <c r="O52" s="4"/>
      <c r="P52" s="4"/>
      <c r="Q52" s="4"/>
    </row>
    <row r="53" spans="1:17" x14ac:dyDescent="0.25">
      <c r="A53" s="4" t="s">
        <v>24</v>
      </c>
      <c r="B53" s="4"/>
      <c r="C53" s="25">
        <f t="shared" si="1"/>
        <v>0.7773972602739726</v>
      </c>
      <c r="D53" s="25">
        <f t="shared" si="2"/>
        <v>3.0229681978798588</v>
      </c>
      <c r="E53" s="25">
        <f t="shared" si="3"/>
        <v>90.962897526501763</v>
      </c>
      <c r="F53" s="25">
        <f t="shared" si="4"/>
        <v>5.3975265017667846</v>
      </c>
      <c r="G53" s="25">
        <f t="shared" si="5"/>
        <v>6.7686908127208483</v>
      </c>
      <c r="H53" s="4" t="s">
        <v>24</v>
      </c>
      <c r="N53" s="4"/>
      <c r="O53" s="4"/>
      <c r="P53" s="4"/>
      <c r="Q53" s="4"/>
    </row>
    <row r="54" spans="1:17" x14ac:dyDescent="0.25">
      <c r="A54" s="4" t="s">
        <v>25</v>
      </c>
      <c r="B54" s="4"/>
      <c r="C54" s="25">
        <f t="shared" si="1"/>
        <v>0.83445190156599558</v>
      </c>
      <c r="D54" s="25">
        <f t="shared" si="2"/>
        <v>2.3812949640287768</v>
      </c>
      <c r="E54" s="25">
        <f t="shared" si="3"/>
        <v>225.58453237410072</v>
      </c>
      <c r="F54" s="25">
        <f t="shared" si="4"/>
        <v>4.5935251798561154</v>
      </c>
      <c r="G54" s="25">
        <f t="shared" si="5"/>
        <v>26.377579136690645</v>
      </c>
      <c r="H54" s="4" t="s">
        <v>25</v>
      </c>
      <c r="N54" s="4"/>
      <c r="O54" s="4"/>
      <c r="P54" s="4"/>
      <c r="Q54" s="4"/>
    </row>
    <row r="55" spans="1:17" x14ac:dyDescent="0.25">
      <c r="A55" s="4" t="s">
        <v>26</v>
      </c>
      <c r="B55" s="4"/>
      <c r="C55" s="25">
        <f t="shared" si="1"/>
        <v>0.90140845070422537</v>
      </c>
      <c r="D55" s="25">
        <f t="shared" si="2"/>
        <v>2.2967032967032965</v>
      </c>
      <c r="E55" s="25">
        <f t="shared" si="3"/>
        <v>128.81868131868131</v>
      </c>
      <c r="F55" s="25">
        <f t="shared" si="4"/>
        <v>5.7472527472527473</v>
      </c>
      <c r="G55" s="25">
        <f t="shared" si="5"/>
        <v>13.381076923076924</v>
      </c>
      <c r="H55" s="4" t="s">
        <v>26</v>
      </c>
      <c r="N55" s="4"/>
      <c r="O55" s="4"/>
      <c r="P55" s="4"/>
      <c r="Q55" s="4"/>
    </row>
    <row r="56" spans="1:17" x14ac:dyDescent="0.25">
      <c r="A56" s="4" t="s">
        <v>27</v>
      </c>
      <c r="B56" s="4"/>
      <c r="C56" s="25">
        <f t="shared" si="1"/>
        <v>0.69053708439897699</v>
      </c>
      <c r="D56" s="25">
        <f t="shared" si="2"/>
        <v>2.1446540880503147</v>
      </c>
      <c r="E56" s="25">
        <f t="shared" si="3"/>
        <v>131.12578616352201</v>
      </c>
      <c r="F56" s="25">
        <f t="shared" si="4"/>
        <v>5.2955974842767297</v>
      </c>
      <c r="G56" s="25">
        <f t="shared" si="5"/>
        <v>3.6153018867924525</v>
      </c>
      <c r="H56" s="4" t="s">
        <v>27</v>
      </c>
      <c r="N56" s="4"/>
      <c r="O56" s="4"/>
      <c r="P56" s="4"/>
      <c r="Q56" s="4"/>
    </row>
    <row r="57" spans="1:17" x14ac:dyDescent="0.25">
      <c r="A57" s="4" t="s">
        <v>28</v>
      </c>
      <c r="B57" s="4"/>
      <c r="C57" s="25">
        <f t="shared" si="1"/>
        <v>0.84718923198733176</v>
      </c>
      <c r="D57" s="25">
        <f t="shared" si="2"/>
        <v>1.909307875894988</v>
      </c>
      <c r="E57" s="25">
        <f t="shared" si="3"/>
        <v>89.250596658711217</v>
      </c>
      <c r="F57" s="25">
        <f t="shared" si="4"/>
        <v>3.1599045346062051</v>
      </c>
      <c r="G57" s="25">
        <f t="shared" si="5"/>
        <v>4.5896587112171838</v>
      </c>
      <c r="H57" s="4" t="s">
        <v>28</v>
      </c>
      <c r="N57" s="4"/>
      <c r="O57" s="4"/>
      <c r="P57" s="4"/>
      <c r="Q57" s="4"/>
    </row>
    <row r="58" spans="1:17" x14ac:dyDescent="0.25">
      <c r="A58" s="4" t="s">
        <v>29</v>
      </c>
      <c r="B58" s="4"/>
      <c r="C58" s="25">
        <f t="shared" si="1"/>
        <v>0.3454876937101185</v>
      </c>
      <c r="D58" s="25">
        <f t="shared" si="2"/>
        <v>2.5683760683760686</v>
      </c>
      <c r="E58" s="25">
        <f t="shared" si="3"/>
        <v>125.81196581196581</v>
      </c>
      <c r="F58" s="25">
        <f t="shared" si="4"/>
        <v>6.3119658119658117</v>
      </c>
      <c r="G58" s="25">
        <f t="shared" si="5"/>
        <v>7.2261965811965814</v>
      </c>
      <c r="H58" s="4" t="s">
        <v>29</v>
      </c>
      <c r="N58" s="4"/>
      <c r="O58" s="4"/>
      <c r="P58" s="4"/>
      <c r="Q58" s="4"/>
    </row>
    <row r="59" spans="1:17" x14ac:dyDescent="0.25">
      <c r="A59" s="4" t="s">
        <v>30</v>
      </c>
      <c r="B59" s="4"/>
      <c r="C59" s="25">
        <f t="shared" si="1"/>
        <v>0.91965566714490676</v>
      </c>
      <c r="D59" s="25">
        <f t="shared" si="2"/>
        <v>2.7205882352941178</v>
      </c>
      <c r="E59" s="25">
        <f t="shared" si="3"/>
        <v>168.69117647058823</v>
      </c>
      <c r="F59" s="25">
        <f t="shared" si="4"/>
        <v>3.6960784313725492</v>
      </c>
      <c r="G59" s="25">
        <f t="shared" si="5"/>
        <v>55.315225490196077</v>
      </c>
      <c r="H59" s="4" t="s">
        <v>30</v>
      </c>
      <c r="N59" s="4"/>
      <c r="O59" s="4"/>
      <c r="P59" s="4"/>
      <c r="Q59" s="4"/>
    </row>
    <row r="60" spans="1:17" x14ac:dyDescent="0.25">
      <c r="A60" s="4"/>
      <c r="B60" s="4"/>
      <c r="C60" s="4"/>
      <c r="D60" s="25"/>
      <c r="E60" s="4"/>
      <c r="F60" s="4"/>
      <c r="G60" s="4"/>
      <c r="H60" s="4"/>
      <c r="I60" s="4"/>
      <c r="O60" s="4"/>
      <c r="P60" s="4"/>
      <c r="Q60" s="4"/>
    </row>
    <row r="61" spans="1:1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x14ac:dyDescent="0.25">
      <c r="A64" s="1" t="s">
        <v>52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25">
      <c r="A66" s="31"/>
      <c r="B66" s="31"/>
      <c r="C66" s="20" t="s">
        <v>39</v>
      </c>
      <c r="D66" s="21" t="s">
        <v>54</v>
      </c>
      <c r="E66" s="21" t="s">
        <v>55</v>
      </c>
      <c r="F66" s="21" t="s">
        <v>42</v>
      </c>
      <c r="G66" s="21" t="s">
        <v>43</v>
      </c>
      <c r="H66" s="4"/>
      <c r="L66" s="4"/>
      <c r="O66" s="4"/>
      <c r="P66" s="4"/>
      <c r="Q66" s="4"/>
    </row>
    <row r="67" spans="1:17" x14ac:dyDescent="0.25">
      <c r="A67" s="6" t="s">
        <v>4</v>
      </c>
      <c r="B67" s="31"/>
      <c r="C67" s="6" t="s">
        <v>56</v>
      </c>
      <c r="D67" s="6" t="s">
        <v>57</v>
      </c>
      <c r="E67" s="6" t="s">
        <v>58</v>
      </c>
      <c r="F67" s="6" t="s">
        <v>59</v>
      </c>
      <c r="G67" s="6" t="s">
        <v>60</v>
      </c>
      <c r="H67" s="33" t="s">
        <v>61</v>
      </c>
      <c r="L67" s="4"/>
      <c r="O67" s="4"/>
      <c r="P67" s="4"/>
      <c r="Q67" s="4"/>
    </row>
    <row r="68" spans="1:17" x14ac:dyDescent="0.25">
      <c r="A68" s="31"/>
      <c r="B68" s="31"/>
      <c r="C68" s="31"/>
      <c r="D68" s="4"/>
      <c r="E68" s="4"/>
      <c r="F68" s="4"/>
      <c r="G68" s="4"/>
      <c r="H68" s="31"/>
      <c r="L68" s="4"/>
      <c r="O68" s="4"/>
      <c r="P68" s="4"/>
      <c r="Q68" s="4"/>
    </row>
    <row r="69" spans="1:17" x14ac:dyDescent="0.25">
      <c r="A69" s="33" t="s">
        <v>14</v>
      </c>
      <c r="B69" s="31"/>
      <c r="C69" s="35">
        <f t="shared" ref="C69:C82" si="6">C46/MAX($C$46:$C$59)</f>
        <v>0.5409715936031726</v>
      </c>
      <c r="D69" s="37">
        <f t="shared" ref="D69:D82" si="7">D46/MAX($D$46:$D$59)</f>
        <v>0.63379862987454827</v>
      </c>
      <c r="E69" s="37">
        <f t="shared" ref="E69:E82" si="8">E46/MAX($E$46:$E$59)</f>
        <v>0.24291595421957057</v>
      </c>
      <c r="F69" s="37">
        <f t="shared" ref="F69:F82" si="9">F46/MAX($F$46:$F$59)</f>
        <v>0.66490466118798131</v>
      </c>
      <c r="G69" s="37">
        <f t="shared" ref="G69:G82" si="10">G46/MAX($G$46:$G$59)</f>
        <v>0.2638950184510967</v>
      </c>
      <c r="H69" s="33" t="s">
        <v>14</v>
      </c>
      <c r="L69" s="4"/>
      <c r="O69" s="4"/>
      <c r="P69" s="4"/>
      <c r="Q69" s="4"/>
    </row>
    <row r="70" spans="1:17" x14ac:dyDescent="0.25">
      <c r="A70" s="33" t="s">
        <v>16</v>
      </c>
      <c r="B70" s="31"/>
      <c r="C70" s="35">
        <f t="shared" si="6"/>
        <v>0.5595034689862276</v>
      </c>
      <c r="D70" s="37">
        <f t="shared" si="7"/>
        <v>0.39018172275096002</v>
      </c>
      <c r="E70" s="37">
        <f t="shared" si="8"/>
        <v>0.13505478751050523</v>
      </c>
      <c r="F70" s="37">
        <f t="shared" si="9"/>
        <v>0.93252614631464581</v>
      </c>
      <c r="G70" s="37">
        <f t="shared" si="10"/>
        <v>8.7478496229525957E-2</v>
      </c>
      <c r="H70" s="33" t="s">
        <v>16</v>
      </c>
      <c r="L70" s="4"/>
      <c r="O70" s="4"/>
      <c r="P70" s="4"/>
      <c r="Q70" s="4"/>
    </row>
    <row r="71" spans="1:17" x14ac:dyDescent="0.25">
      <c r="A71" s="33" t="s">
        <v>17</v>
      </c>
      <c r="B71" s="31"/>
      <c r="C71" s="35">
        <f t="shared" si="6"/>
        <v>0.75981554309727684</v>
      </c>
      <c r="D71" s="37">
        <f t="shared" si="7"/>
        <v>0.55619694397283537</v>
      </c>
      <c r="E71" s="37">
        <f t="shared" si="8"/>
        <v>0.60736319192038601</v>
      </c>
      <c r="F71" s="37">
        <f t="shared" si="9"/>
        <v>0.57745504840940531</v>
      </c>
      <c r="G71" s="37">
        <f t="shared" si="10"/>
        <v>0.19854629961293144</v>
      </c>
      <c r="H71" s="33" t="s">
        <v>17</v>
      </c>
      <c r="L71" s="4"/>
      <c r="O71" s="4"/>
      <c r="P71" s="4"/>
      <c r="Q71" s="4"/>
    </row>
    <row r="72" spans="1:17" x14ac:dyDescent="0.25">
      <c r="A72" s="33" t="s">
        <v>18</v>
      </c>
      <c r="B72" s="31"/>
      <c r="C72" s="35">
        <f t="shared" si="6"/>
        <v>1</v>
      </c>
      <c r="D72" s="37">
        <f t="shared" si="7"/>
        <v>0.82945823124548868</v>
      </c>
      <c r="E72" s="37">
        <f t="shared" si="8"/>
        <v>0.30918925129558267</v>
      </c>
      <c r="F72" s="37">
        <f t="shared" si="9"/>
        <v>1</v>
      </c>
      <c r="G72" s="37">
        <f t="shared" si="10"/>
        <v>6.0516196692745286E-2</v>
      </c>
      <c r="H72" s="33" t="s">
        <v>18</v>
      </c>
      <c r="L72" s="4"/>
      <c r="O72" s="4"/>
      <c r="P72" s="4"/>
      <c r="Q72" s="4"/>
    </row>
    <row r="73" spans="1:17" x14ac:dyDescent="0.25">
      <c r="A73" s="33" t="s">
        <v>21</v>
      </c>
      <c r="B73" s="31"/>
      <c r="C73" s="35">
        <f t="shared" si="6"/>
        <v>0.48944190669542786</v>
      </c>
      <c r="D73" s="37">
        <f t="shared" si="7"/>
        <v>0.86008399606826924</v>
      </c>
      <c r="E73" s="37">
        <f t="shared" si="8"/>
        <v>1</v>
      </c>
      <c r="F73" s="37">
        <f t="shared" si="9"/>
        <v>0.92271238261629174</v>
      </c>
      <c r="G73" s="37">
        <f t="shared" si="10"/>
        <v>0.59333668697411301</v>
      </c>
      <c r="H73" s="33" t="s">
        <v>21</v>
      </c>
      <c r="L73" s="4"/>
      <c r="O73" s="4"/>
      <c r="P73" s="4"/>
      <c r="Q73" s="4"/>
    </row>
    <row r="74" spans="1:17" x14ac:dyDescent="0.25">
      <c r="A74" s="33" t="s">
        <v>22</v>
      </c>
      <c r="B74" s="31"/>
      <c r="C74" s="35">
        <f t="shared" si="6"/>
        <v>0.99734771267617983</v>
      </c>
      <c r="D74" s="37">
        <f t="shared" si="7"/>
        <v>1</v>
      </c>
      <c r="E74" s="37">
        <f t="shared" si="8"/>
        <v>0.31935418448819353</v>
      </c>
      <c r="F74" s="37">
        <f t="shared" si="9"/>
        <v>0.90438344504734536</v>
      </c>
      <c r="G74" s="37">
        <f t="shared" si="10"/>
        <v>0.36644406160883292</v>
      </c>
      <c r="H74" s="33" t="s">
        <v>22</v>
      </c>
      <c r="L74" s="4"/>
      <c r="O74" s="4"/>
      <c r="P74" s="4"/>
      <c r="Q74" s="4"/>
    </row>
    <row r="75" spans="1:17" x14ac:dyDescent="0.25">
      <c r="A75" s="33" t="s">
        <v>23</v>
      </c>
      <c r="B75" s="31"/>
      <c r="C75" s="35">
        <f t="shared" si="6"/>
        <v>0.71779096169340084</v>
      </c>
      <c r="D75" s="37">
        <f t="shared" si="7"/>
        <v>0.60294336256875281</v>
      </c>
      <c r="E75" s="37">
        <f t="shared" si="8"/>
        <v>0.20069865896316155</v>
      </c>
      <c r="F75" s="37">
        <f t="shared" si="9"/>
        <v>0.56329808593227138</v>
      </c>
      <c r="G75" s="37">
        <f t="shared" si="10"/>
        <v>0.21334839805788064</v>
      </c>
      <c r="H75" s="33" t="s">
        <v>23</v>
      </c>
      <c r="L75" s="4"/>
      <c r="O75" s="4"/>
      <c r="P75" s="4"/>
      <c r="Q75" s="4"/>
    </row>
    <row r="76" spans="1:17" x14ac:dyDescent="0.25">
      <c r="A76" s="33" t="s">
        <v>24</v>
      </c>
      <c r="B76" s="31"/>
      <c r="C76" s="35">
        <f t="shared" si="6"/>
        <v>0.81708420749516641</v>
      </c>
      <c r="D76" s="37">
        <f t="shared" si="7"/>
        <v>0.80065032066087949</v>
      </c>
      <c r="E76" s="37">
        <f t="shared" si="8"/>
        <v>0.17023679885380985</v>
      </c>
      <c r="F76" s="37">
        <f t="shared" si="9"/>
        <v>0.74803894256850867</v>
      </c>
      <c r="G76" s="37">
        <f t="shared" si="10"/>
        <v>0.12236578180306817</v>
      </c>
      <c r="H76" s="33" t="s">
        <v>24</v>
      </c>
      <c r="L76" s="4"/>
      <c r="O76" s="4"/>
      <c r="P76" s="4"/>
      <c r="Q76" s="4"/>
    </row>
    <row r="77" spans="1:17" x14ac:dyDescent="0.25">
      <c r="A77" s="33" t="s">
        <v>25</v>
      </c>
      <c r="B77" s="31"/>
      <c r="C77" s="35">
        <f t="shared" si="6"/>
        <v>0.87705154819248787</v>
      </c>
      <c r="D77" s="37">
        <f t="shared" si="7"/>
        <v>0.63069951509081357</v>
      </c>
      <c r="E77" s="37">
        <f t="shared" si="8"/>
        <v>0.42218079795789271</v>
      </c>
      <c r="F77" s="37">
        <f t="shared" si="9"/>
        <v>0.63661303322487239</v>
      </c>
      <c r="G77" s="37">
        <f t="shared" si="10"/>
        <v>0.47685928969711489</v>
      </c>
      <c r="H77" s="33" t="s">
        <v>25</v>
      </c>
      <c r="L77" s="4"/>
      <c r="O77" s="4"/>
      <c r="P77" s="4"/>
      <c r="Q77" s="4"/>
    </row>
    <row r="78" spans="1:17" x14ac:dyDescent="0.25">
      <c r="A78" s="33" t="s">
        <v>26</v>
      </c>
      <c r="B78" s="31"/>
      <c r="C78" s="35">
        <f t="shared" si="6"/>
        <v>0.94742629953897561</v>
      </c>
      <c r="D78" s="37">
        <f t="shared" si="7"/>
        <v>0.60829493087557596</v>
      </c>
      <c r="E78" s="37">
        <f t="shared" si="8"/>
        <v>0.24108378840804007</v>
      </c>
      <c r="F78" s="37">
        <f t="shared" si="9"/>
        <v>0.79650722721262135</v>
      </c>
      <c r="G78" s="37">
        <f t="shared" si="10"/>
        <v>0.24190585511485532</v>
      </c>
      <c r="H78" s="33" t="s">
        <v>26</v>
      </c>
      <c r="L78" s="4"/>
      <c r="O78" s="4"/>
      <c r="P78" s="4"/>
      <c r="Q78" s="4"/>
    </row>
    <row r="79" spans="1:17" x14ac:dyDescent="0.25">
      <c r="A79" s="33" t="s">
        <v>27</v>
      </c>
      <c r="B79" s="31"/>
      <c r="C79" s="35">
        <f t="shared" si="6"/>
        <v>0.72578972834727318</v>
      </c>
      <c r="D79" s="37">
        <f t="shared" si="7"/>
        <v>0.56802383316782534</v>
      </c>
      <c r="E79" s="37">
        <f t="shared" si="8"/>
        <v>0.24540152843266239</v>
      </c>
      <c r="F79" s="37">
        <f t="shared" si="9"/>
        <v>0.73391268039353841</v>
      </c>
      <c r="G79" s="37">
        <f t="shared" si="10"/>
        <v>6.5358169559178947E-2</v>
      </c>
      <c r="H79" s="33" t="s">
        <v>27</v>
      </c>
      <c r="L79" s="4"/>
      <c r="O79" s="4"/>
      <c r="P79" s="4"/>
      <c r="Q79" s="4"/>
    </row>
    <row r="80" spans="1:17" x14ac:dyDescent="0.25">
      <c r="A80" s="33" t="s">
        <v>28</v>
      </c>
      <c r="B80" s="31"/>
      <c r="C80" s="35">
        <f t="shared" si="6"/>
        <v>0.89043913271941777</v>
      </c>
      <c r="D80" s="37">
        <f t="shared" si="7"/>
        <v>0.50569105032193229</v>
      </c>
      <c r="E80" s="37">
        <f t="shared" si="8"/>
        <v>0.16703223274681731</v>
      </c>
      <c r="F80" s="37">
        <f t="shared" si="9"/>
        <v>0.43792867824003007</v>
      </c>
      <c r="G80" s="37">
        <f t="shared" si="10"/>
        <v>8.297279222030185E-2</v>
      </c>
      <c r="H80" s="33" t="s">
        <v>28</v>
      </c>
      <c r="L80" s="4"/>
      <c r="O80" s="4"/>
      <c r="P80" s="4"/>
      <c r="Q80" s="4"/>
    </row>
    <row r="81" spans="1:17" x14ac:dyDescent="0.25">
      <c r="A81" s="33" t="s">
        <v>29</v>
      </c>
      <c r="B81" s="31"/>
      <c r="C81" s="35">
        <f t="shared" si="6"/>
        <v>0.36312520359922368</v>
      </c>
      <c r="D81" s="37">
        <f t="shared" si="7"/>
        <v>0.68024900962082635</v>
      </c>
      <c r="E81" s="37">
        <f t="shared" si="8"/>
        <v>0.23545672905916398</v>
      </c>
      <c r="F81" s="37">
        <f t="shared" si="9"/>
        <v>0.87477036564173483</v>
      </c>
      <c r="G81" s="37">
        <f t="shared" si="10"/>
        <v>0.13063666498977453</v>
      </c>
      <c r="H81" s="33" t="s">
        <v>29</v>
      </c>
      <c r="L81" s="2"/>
      <c r="O81" s="4"/>
      <c r="P81" s="4"/>
      <c r="Q81" s="4"/>
    </row>
    <row r="82" spans="1:17" x14ac:dyDescent="0.25">
      <c r="A82" s="33" t="s">
        <v>30</v>
      </c>
      <c r="B82" s="31"/>
      <c r="C82" s="35">
        <f t="shared" si="6"/>
        <v>0.96660505555770981</v>
      </c>
      <c r="D82" s="37">
        <f t="shared" si="7"/>
        <v>0.72056326775192259</v>
      </c>
      <c r="E82" s="37">
        <f t="shared" si="8"/>
        <v>0.31570504742188238</v>
      </c>
      <c r="F82" s="37">
        <f t="shared" si="9"/>
        <v>0.5122365958831665</v>
      </c>
      <c r="G82" s="37">
        <f t="shared" si="10"/>
        <v>1</v>
      </c>
      <c r="H82" s="33" t="s">
        <v>30</v>
      </c>
      <c r="L82" s="4"/>
      <c r="O82" s="4"/>
      <c r="P82" s="4"/>
      <c r="Q82" s="4"/>
    </row>
    <row r="83" spans="1:17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8"/>
      <c r="M84" s="4"/>
      <c r="N84" s="4"/>
      <c r="O84" s="4"/>
      <c r="P84" s="4"/>
      <c r="Q84" s="4"/>
    </row>
    <row r="85" spans="1:17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x14ac:dyDescent="0.25">
      <c r="A86" s="4"/>
      <c r="B86" s="4"/>
      <c r="C86" s="25"/>
      <c r="D86" s="25"/>
      <c r="E86" s="4"/>
      <c r="F86" s="25"/>
      <c r="G86" s="25"/>
      <c r="H86" s="25"/>
      <c r="I86" s="25"/>
      <c r="J86" s="25"/>
      <c r="K86" s="4"/>
      <c r="L86" s="4"/>
      <c r="M86" s="4"/>
      <c r="N86" s="4"/>
      <c r="O86" s="4"/>
      <c r="P86" s="4"/>
      <c r="Q86" s="4"/>
    </row>
    <row r="87" spans="1:17" x14ac:dyDescent="0.25">
      <c r="A87" s="20"/>
      <c r="B87" s="4"/>
      <c r="C87" s="25"/>
      <c r="D87" s="25"/>
      <c r="E87" s="4"/>
      <c r="F87" s="25"/>
      <c r="G87" s="25"/>
      <c r="H87" s="25"/>
      <c r="I87" s="25"/>
      <c r="J87" s="25"/>
      <c r="K87" s="4"/>
      <c r="L87" s="4"/>
      <c r="M87" s="4"/>
      <c r="N87" s="4"/>
      <c r="O87" s="4"/>
      <c r="P87" s="4"/>
      <c r="Q87" s="4"/>
    </row>
    <row r="88" spans="1:17" x14ac:dyDescent="0.25">
      <c r="A88" s="4"/>
      <c r="B88" s="33"/>
      <c r="C88" s="33"/>
      <c r="D88" s="33"/>
      <c r="E88" s="33"/>
      <c r="F88" s="33"/>
      <c r="G88" s="6"/>
      <c r="H88" s="33"/>
      <c r="I88" s="33"/>
      <c r="J88" s="33"/>
      <c r="K88" s="33"/>
      <c r="L88" s="33"/>
      <c r="M88" s="33"/>
      <c r="N88" s="33"/>
      <c r="O88" s="33"/>
      <c r="P88" s="4"/>
      <c r="Q88" s="4"/>
    </row>
    <row r="89" spans="1:17" x14ac:dyDescent="0.25">
      <c r="A89" s="3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x14ac:dyDescent="0.25">
      <c r="A90" s="3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 x14ac:dyDescent="0.25">
      <c r="A91" s="3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x14ac:dyDescent="0.25">
      <c r="A92" s="3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 x14ac:dyDescent="0.25">
      <c r="A93" s="3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x14ac:dyDescent="0.25">
      <c r="A94" s="6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x14ac:dyDescent="0.25">
      <c r="A95" s="3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x14ac:dyDescent="0.25">
      <c r="A96" s="3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x14ac:dyDescent="0.25">
      <c r="A97" s="3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25">
      <c r="A98" s="3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x14ac:dyDescent="0.25">
      <c r="A99" s="3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x14ac:dyDescent="0.25">
      <c r="A100" s="3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 x14ac:dyDescent="0.25">
      <c r="A101" s="3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25">
      <c r="A102" s="3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x14ac:dyDescent="0.25">
      <c r="L108" s="4"/>
      <c r="M108" s="4"/>
      <c r="N108" s="4"/>
      <c r="O108" s="4"/>
      <c r="P108" s="4"/>
      <c r="Q108" s="4"/>
    </row>
    <row r="109" spans="1:17" x14ac:dyDescent="0.25">
      <c r="L109" s="4"/>
      <c r="M109" s="4"/>
      <c r="N109" s="4"/>
      <c r="O109" s="4"/>
      <c r="P109" s="4"/>
      <c r="Q109" s="4"/>
    </row>
    <row r="110" spans="1:17" x14ac:dyDescent="0.25">
      <c r="L110" s="4"/>
      <c r="M110" s="4"/>
      <c r="N110" s="4"/>
      <c r="O110" s="4"/>
      <c r="P110" s="4"/>
      <c r="Q110" s="4"/>
    </row>
    <row r="111" spans="1:17" x14ac:dyDescent="0.25">
      <c r="L111" s="4"/>
      <c r="M111" s="4"/>
      <c r="N111" s="4"/>
      <c r="O111" s="4"/>
      <c r="P111" s="4"/>
      <c r="Q111" s="4"/>
    </row>
    <row r="112" spans="1:17" x14ac:dyDescent="0.25">
      <c r="L112" s="4"/>
      <c r="M112" s="4"/>
      <c r="N112" s="4"/>
      <c r="O112" s="4"/>
      <c r="P112" s="4"/>
      <c r="Q112" s="4"/>
    </row>
    <row r="113" spans="1:17" x14ac:dyDescent="0.25">
      <c r="L113" s="4"/>
      <c r="M113" s="4"/>
      <c r="N113" s="4"/>
      <c r="O113" s="4"/>
      <c r="P113" s="4"/>
      <c r="Q113" s="4"/>
    </row>
    <row r="114" spans="1:17" x14ac:dyDescent="0.25">
      <c r="L114" s="4"/>
      <c r="M114" s="4"/>
      <c r="N114" s="4"/>
      <c r="O114" s="4"/>
      <c r="P114" s="4"/>
      <c r="Q114" s="4"/>
    </row>
    <row r="115" spans="1:17" x14ac:dyDescent="0.25">
      <c r="L115" s="4"/>
      <c r="M115" s="4"/>
      <c r="N115" s="4"/>
      <c r="O115" s="4"/>
      <c r="P115" s="4"/>
      <c r="Q115" s="4"/>
    </row>
    <row r="116" spans="1:17" x14ac:dyDescent="0.25">
      <c r="L116" s="4"/>
      <c r="M116" s="4"/>
      <c r="N116" s="4"/>
      <c r="O116" s="4"/>
      <c r="P116" s="4"/>
      <c r="Q116" s="4"/>
    </row>
    <row r="117" spans="1:17" x14ac:dyDescent="0.25">
      <c r="L117" s="4"/>
      <c r="M117" s="4"/>
      <c r="N117" s="4"/>
      <c r="O117" s="4"/>
      <c r="P117" s="4"/>
      <c r="Q117" s="4"/>
    </row>
    <row r="118" spans="1:17" x14ac:dyDescent="0.25">
      <c r="L118" s="4"/>
      <c r="M118" s="4"/>
      <c r="N118" s="4"/>
      <c r="O118" s="4"/>
      <c r="P118" s="4"/>
      <c r="Q118" s="4"/>
    </row>
    <row r="119" spans="1:17" x14ac:dyDescent="0.25">
      <c r="L119" s="4"/>
      <c r="M119" s="4"/>
      <c r="N119" s="4"/>
      <c r="O119" s="4"/>
      <c r="P119" s="4"/>
      <c r="Q119" s="4"/>
    </row>
    <row r="120" spans="1:17" x14ac:dyDescent="0.25">
      <c r="L120" s="4"/>
      <c r="M120" s="4"/>
      <c r="N120" s="4"/>
      <c r="O120" s="4"/>
      <c r="P120" s="4"/>
      <c r="Q120" s="4"/>
    </row>
    <row r="121" spans="1:17" x14ac:dyDescent="0.25">
      <c r="L121" s="4"/>
      <c r="M121" s="4"/>
      <c r="N121" s="4"/>
      <c r="O121" s="4"/>
      <c r="P121" s="4"/>
      <c r="Q121" s="4"/>
    </row>
    <row r="122" spans="1:17" x14ac:dyDescent="0.25">
      <c r="L122" s="4"/>
      <c r="M122" s="4"/>
      <c r="N122" s="4"/>
      <c r="O122" s="4"/>
      <c r="P122" s="4"/>
      <c r="Q122" s="4"/>
    </row>
    <row r="123" spans="1:17" x14ac:dyDescent="0.25">
      <c r="L123" s="4"/>
      <c r="M123" s="4"/>
      <c r="N123" s="4"/>
      <c r="O123" s="4"/>
      <c r="P123" s="4"/>
      <c r="Q123" s="4"/>
    </row>
    <row r="124" spans="1:17" x14ac:dyDescent="0.25">
      <c r="L124" s="4"/>
      <c r="M124" s="4"/>
      <c r="N124" s="4"/>
      <c r="O124" s="4"/>
      <c r="P124" s="4"/>
      <c r="Q124" s="4"/>
    </row>
    <row r="125" spans="1:17" x14ac:dyDescent="0.25">
      <c r="L125" s="4"/>
      <c r="M125" s="4"/>
      <c r="N125" s="4"/>
      <c r="O125" s="4"/>
      <c r="P125" s="4"/>
      <c r="Q125" s="4"/>
    </row>
    <row r="126" spans="1:17" x14ac:dyDescent="0.25">
      <c r="L126" s="4"/>
      <c r="M126" s="4"/>
      <c r="N126" s="4"/>
      <c r="O126" s="4"/>
      <c r="P126" s="4"/>
      <c r="Q126" s="4"/>
    </row>
    <row r="127" spans="1:17" x14ac:dyDescent="0.25">
      <c r="L127" s="4"/>
      <c r="M127" s="4"/>
      <c r="N127" s="4"/>
      <c r="O127" s="4"/>
      <c r="P127" s="4"/>
      <c r="Q127" s="4"/>
    </row>
    <row r="128" spans="1:17" x14ac:dyDescent="0.25">
      <c r="A128" s="31"/>
      <c r="B128" s="31"/>
      <c r="C128" s="3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x14ac:dyDescent="0.25">
      <c r="A129" s="31"/>
      <c r="B129" s="33"/>
      <c r="C129" s="5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x14ac:dyDescent="0.25">
      <c r="A130" s="31"/>
      <c r="B130" s="31"/>
      <c r="C130" s="5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x14ac:dyDescent="0.25">
      <c r="A131" s="31"/>
      <c r="B131" s="33"/>
      <c r="C131" s="53"/>
      <c r="D131" s="53"/>
      <c r="E131" s="53"/>
      <c r="F131" s="53"/>
      <c r="G131" s="53"/>
      <c r="H131" s="53"/>
      <c r="I131" s="53"/>
      <c r="J131" s="4"/>
      <c r="K131" s="4"/>
      <c r="L131" s="4"/>
      <c r="M131" s="4"/>
      <c r="N131" s="4"/>
      <c r="O131" s="4"/>
      <c r="P131" s="4"/>
      <c r="Q131" s="4"/>
    </row>
    <row r="132" spans="1:17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1:17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1:17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1:17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1:17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1:17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1:17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pans="1:17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1:17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1:17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1:17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pans="1:17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1:17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spans="1:17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pans="1:17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spans="1:17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1:17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spans="1:17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1:17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spans="1:17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pans="1:17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spans="1:17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1:17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spans="1:17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1:17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spans="1:17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spans="1:17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spans="1:17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1:17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spans="1:17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spans="1:17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spans="1:17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spans="1:17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spans="1:17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1:17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spans="1:17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1:17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spans="1:17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1:17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spans="1:17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1:17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pans="1:17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1:17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spans="1:17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1:17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spans="1:17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pans="1:17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1:17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1:17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1:17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1:17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1:17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1:17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1:17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1:17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1:17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1:17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1:17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1:17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1:17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1:17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1:17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pans="1:17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1:17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pans="1:17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1:17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pans="1:17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1:17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pans="1:17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1:17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1:17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1:17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pans="1:17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1:17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pans="1:17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spans="1:17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1:17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spans="1:17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1:17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spans="1:17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1:17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spans="1:17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1:17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spans="1:17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1:17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spans="1:17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1:17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spans="1:17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1:17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spans="1:17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1:17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spans="1:17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1:17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spans="1:17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1:17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spans="1:17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1:17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spans="1:17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1:17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spans="1:17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1:17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spans="1:17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1:17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spans="1:17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1:17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spans="1:17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1:17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spans="1:17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1:17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spans="1:17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1:17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spans="1:17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1:17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spans="1:17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1:17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spans="1:17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1:17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spans="1:17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1:17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spans="1:17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1:17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spans="1:17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1:17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spans="1:17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1:17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spans="1:17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1:17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spans="1:17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1:17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spans="1:17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1:17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spans="1:17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1:17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spans="1:17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1:17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spans="1:17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1:17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spans="1:17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1:17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1:17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1:17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1:17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1:17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spans="1:17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1:17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spans="1:17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1:17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spans="1:17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1:17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spans="1:17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1:17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spans="1:17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1:17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spans="1:17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1:17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spans="1:17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1:17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spans="1:17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1:17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spans="1:17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spans="1:17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1:17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spans="1:17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1:17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spans="1:17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1:17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spans="1:17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1:17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spans="1:17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1:17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spans="1:17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1:17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spans="1:17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1:17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spans="1:17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1:17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spans="1:17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1:17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spans="1:17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1:17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spans="1:17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1:17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spans="1:17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1:17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spans="1:17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1:17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spans="1:17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1:17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spans="1:17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spans="1:17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spans="1:17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spans="1:17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spans="1:17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spans="1:17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spans="1:17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spans="1:17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spans="1:17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spans="1:17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spans="1:17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spans="1:17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spans="1:17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spans="1:17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spans="1:17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spans="1:17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spans="1:17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spans="1:17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spans="1:17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spans="1:17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spans="1:17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spans="1:17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spans="1:17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spans="1:17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spans="1:17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spans="1:17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spans="1:17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spans="1:17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spans="1:17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spans="1:17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spans="1:17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spans="1:17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spans="1:17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spans="1:17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spans="1:17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spans="1:17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spans="1:17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spans="1:17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spans="1:17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spans="1:17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spans="1:17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spans="1:17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spans="1:17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spans="1:17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spans="1:17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spans="1:17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spans="1:17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spans="1:17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spans="1:17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spans="1:17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spans="1:17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spans="1:17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spans="1:17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spans="1:17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spans="1:17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spans="1:17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spans="1:17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spans="1:17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spans="1:17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spans="1:17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spans="1:17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spans="1:17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spans="1:17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spans="1:17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spans="1:17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spans="1:17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spans="1:17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spans="1:17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spans="1:17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spans="1:17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spans="1:17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spans="1:17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spans="1:17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spans="1:17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spans="1:17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spans="1:17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spans="1:17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spans="1:17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spans="1:17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spans="1:17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spans="1:17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spans="1:17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spans="1:17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spans="1:17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spans="1:17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spans="1:17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spans="1:17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spans="1:17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spans="1:17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spans="1:17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spans="1:17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spans="1:17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spans="1:17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spans="1:17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spans="1:17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spans="1:17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spans="1:17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spans="1:17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spans="1:17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spans="1:17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spans="1:17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spans="1:17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spans="1:17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spans="1:17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spans="1:17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spans="1:17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spans="1:17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spans="1:17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spans="1:17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spans="1:17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spans="1:17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spans="1:17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spans="1:17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spans="1:17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spans="1:17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spans="1:17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spans="1:17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spans="1:17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spans="1:17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spans="1:17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spans="1:17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spans="1:17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spans="1:17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spans="1:17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spans="1:17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spans="1:17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spans="1:17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spans="1:17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spans="1:17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spans="1:17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spans="1:17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spans="1:17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spans="1:17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spans="1:17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spans="1:17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spans="1:17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spans="1:17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spans="1:17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1:17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spans="1:17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spans="1:17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spans="1:17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spans="1:17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spans="1:17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spans="1:17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spans="1:17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spans="1:17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spans="1:17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spans="1:17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spans="1:17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spans="1:17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spans="1:17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spans="1:17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spans="1:17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spans="1:17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spans="1:17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spans="1:17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1:17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spans="1:17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spans="1:17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spans="1:17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spans="1:17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spans="1:17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spans="1:17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spans="1:17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spans="1:17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spans="1:17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spans="1:17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spans="1:17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1:17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1:17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spans="1:17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spans="1:17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spans="1:17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spans="1:17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spans="1:17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spans="1:17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spans="1:17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spans="1:17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spans="1:17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spans="1:17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1:17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spans="1:17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spans="1:17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spans="1:17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spans="1:17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spans="1:17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spans="1:17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spans="1:17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spans="1:17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spans="1:17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spans="1:17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spans="1:17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spans="1:17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spans="1:17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spans="1:17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spans="1:17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spans="1:17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spans="1:17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spans="1:17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spans="1:17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spans="1:17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spans="1:17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spans="1:17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spans="1:17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spans="1:17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spans="1:17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spans="1:17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spans="1:17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spans="1:17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spans="1:17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spans="1:17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spans="1:17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spans="1:17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spans="1:17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spans="1:17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spans="1:17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spans="1:17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1:17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spans="1:17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spans="1:17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spans="1:17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spans="1:17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spans="1:17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spans="1:17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spans="1:17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spans="1:17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spans="1:17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spans="1:17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spans="1:17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spans="1:17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spans="1:17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spans="1:17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spans="1:17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spans="1:17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spans="1:17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spans="1:17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spans="1:17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spans="1:17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spans="1:17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spans="1:17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spans="1:17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spans="1:17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spans="1:17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spans="1:17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spans="1:17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spans="1:17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spans="1:17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spans="1:17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spans="1:17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1:17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spans="1:17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spans="1:17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spans="1:17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spans="1:17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spans="1:17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spans="1:17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spans="1:17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spans="1:17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spans="1:17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spans="1:17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spans="1:17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spans="1:17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spans="1:17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spans="1:17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spans="1:17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spans="1:17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spans="1:17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spans="1:17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spans="1:17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spans="1:17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spans="1:17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spans="1:17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spans="1:17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spans="1:17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spans="1:17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spans="1:17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spans="1:17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spans="1:17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spans="1:17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spans="1:17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spans="1:17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spans="1:17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spans="1:17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spans="1:17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spans="1:17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spans="1:17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spans="1:17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spans="1:17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spans="1:17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spans="1:17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spans="1:17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spans="1:17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spans="1:17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spans="1:17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spans="1:17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spans="1:17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spans="1:17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spans="1:17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spans="1:17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spans="1:17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spans="1:17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spans="1:17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spans="1:17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spans="1:17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spans="1:17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spans="1:17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spans="1:17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spans="1:17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spans="1:17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spans="1:17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spans="1:17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spans="1:17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spans="1:17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spans="1:17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spans="1:17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spans="1:17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spans="1:17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spans="1:17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spans="1:17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spans="1:17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spans="1:17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spans="1:17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spans="1:17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spans="1:17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spans="1:17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spans="1:17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spans="1:17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spans="1:17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spans="1:17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spans="1:17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spans="1:17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spans="1:17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spans="1:17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spans="1:17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spans="1:17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spans="1:17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spans="1:17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spans="1:17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spans="1:17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spans="1:17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spans="1:17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spans="1:17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spans="1:17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spans="1:17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spans="1:17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spans="1:17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spans="1:17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spans="1:17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spans="1:17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spans="1:17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spans="1:17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spans="1:17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spans="1:17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spans="1:17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spans="1:17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spans="1:17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spans="1:17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spans="1:17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spans="1:17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spans="1:17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spans="1:17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spans="1:17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spans="1:17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spans="1:17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spans="1:17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spans="1:17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spans="1:17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spans="1:17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spans="1:17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spans="1:17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spans="1:17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spans="1:17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spans="1:17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spans="1:17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spans="1:17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spans="1:17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spans="1:17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spans="1:17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spans="1:17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spans="1:17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spans="1:17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spans="1:17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spans="1:17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spans="1:17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spans="1:17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spans="1:17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spans="1:17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spans="1:17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spans="1:17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spans="1:17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spans="1:17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spans="1:17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spans="1:17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spans="1:17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spans="1:17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spans="1:17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spans="1:17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spans="1:17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spans="1:17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spans="1:17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spans="1:17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spans="1:17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spans="1:17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spans="1:17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spans="1:17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spans="1:17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spans="1:17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spans="1:17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spans="1:17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spans="1:17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spans="1:17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spans="1:17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spans="1:17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spans="1:17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spans="1:17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spans="1:17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spans="1:17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spans="1:17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spans="1:17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spans="1:17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spans="1:17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spans="1:17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spans="1:17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spans="1:17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spans="1:17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spans="1:17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spans="1:17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spans="1:17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spans="1:17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spans="1:17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spans="1:17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spans="1:17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spans="1:17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spans="1:17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spans="1:17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1:17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spans="1:17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spans="1:17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spans="1:17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spans="1:17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spans="1:17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spans="1:17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spans="1:17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spans="1:17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spans="1:17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spans="1:17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spans="1:17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spans="1:17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spans="1:17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spans="1:17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spans="1:17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spans="1:17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spans="1:17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spans="1:17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spans="1:17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spans="1:17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spans="1:17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spans="1:17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spans="1:17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spans="1:17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spans="1:17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spans="1:17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spans="1:17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spans="1:17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spans="1:17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spans="1:17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spans="1:17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spans="1:17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spans="1:17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spans="1:17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spans="1:17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spans="1:17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spans="1:17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spans="1:17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spans="1:17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spans="1:17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spans="1:17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spans="1:17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spans="1:17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spans="1:17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spans="1:17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spans="1:17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spans="1:17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spans="1:17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spans="1:17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spans="1:17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spans="1:17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spans="1:17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spans="1:17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spans="1:17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spans="1:17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spans="1:17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spans="1:17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spans="1:17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spans="1:17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spans="1:17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spans="1:17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spans="1:17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spans="1:17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spans="1:17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spans="1:17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spans="1:17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spans="1:17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spans="1:17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spans="1:17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spans="1:17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spans="1:17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spans="1:17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spans="1:17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spans="1:17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spans="1:17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spans="1:17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spans="1:17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spans="1:17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spans="1:17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spans="1:17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spans="1:17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spans="1:17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spans="1:17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spans="1:17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spans="1:17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spans="1:17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spans="1:17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spans="1:17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spans="1:17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spans="1:17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spans="1:17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spans="1:17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spans="1:17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spans="1:17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spans="1:17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spans="1:17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spans="1:17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spans="1:17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spans="1:17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spans="1:17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spans="1:17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spans="1:17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spans="1:17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spans="1:17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spans="1:17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spans="1:17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spans="1:17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spans="1:17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spans="1:17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spans="1:17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spans="1:17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spans="1:17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spans="1:17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spans="1:17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spans="1:17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spans="1:17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spans="1:17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spans="1:17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spans="1:17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spans="1:17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spans="1:17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spans="1:17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spans="1:17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spans="1:17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spans="1:17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spans="1:17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spans="1:17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spans="1:17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spans="1:17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spans="1:17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spans="1:17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spans="1:17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spans="1:17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spans="1:17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spans="1:17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spans="1:17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spans="1:17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spans="1:17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spans="1:17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spans="1:17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spans="1:17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spans="1:17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spans="1:17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spans="1:17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spans="1:17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spans="1:17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spans="1:17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spans="1:17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spans="1:17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spans="1:17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spans="1:17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spans="1:17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spans="1:17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spans="1:17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spans="1:17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spans="1:17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spans="1:17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spans="1:17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spans="1:17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 spans="1:17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spans="1:17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  <row r="1001" spans="1:17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</row>
    <row r="1002" spans="1:17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</row>
    <row r="1003" spans="1:17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</row>
    <row r="1004" spans="1:17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</row>
    <row r="1005" spans="1:17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</row>
    <row r="1006" spans="1:17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</row>
    <row r="1007" spans="1:17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</row>
    <row r="1008" spans="1:17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</row>
  </sheetData>
  <conditionalFormatting sqref="C46:C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D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E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:F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8 C25:C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8 E25:E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8 N25:N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8 F25:F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8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:D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:F8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8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:H8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6:I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6:J8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:C82">
    <cfRule type="colorScale" priority="24">
      <colorScale>
        <cfvo type="min"/>
        <cfvo type="percentile" val="50"/>
        <cfvo type="max"/>
        <color rgb="FFF8696B"/>
        <color rgb="FFFFD666"/>
        <color rgb="FF63BE7B"/>
      </colorScale>
    </cfRule>
  </conditionalFormatting>
  <conditionalFormatting sqref="G69:G82">
    <cfRule type="colorScale" priority="25">
      <colorScale>
        <cfvo type="min"/>
        <cfvo type="percentile" val="50"/>
        <cfvo type="max"/>
        <color rgb="FFF8696B"/>
        <color rgb="FFFFD666"/>
        <color rgb="FF63BE7B"/>
      </colorScale>
    </cfRule>
  </conditionalFormatting>
  <conditionalFormatting sqref="F69:F82">
    <cfRule type="colorScale" priority="26">
      <colorScale>
        <cfvo type="min"/>
        <cfvo type="percentile" val="50"/>
        <cfvo type="max"/>
        <color rgb="FFF8696B"/>
        <color rgb="FFFFD666"/>
        <color rgb="FF63BE7B"/>
      </colorScale>
    </cfRule>
  </conditionalFormatting>
  <conditionalFormatting sqref="D69:D82">
    <cfRule type="colorScale" priority="27">
      <colorScale>
        <cfvo type="min"/>
        <cfvo type="percentile" val="50"/>
        <cfvo type="max"/>
        <color rgb="FFF8696B"/>
        <color rgb="FFFFD666"/>
        <color rgb="FF63BE7B"/>
      </colorScale>
    </cfRule>
  </conditionalFormatting>
  <conditionalFormatting sqref="E69:E82">
    <cfRule type="colorScale" priority="28">
      <colorScale>
        <cfvo type="min"/>
        <cfvo type="percentile" val="50"/>
        <cfvo type="max"/>
        <color rgb="FFF8696B"/>
        <color rgb="FFFFD666"/>
        <color rgb="FF63BE7B"/>
      </colorScale>
    </cfRule>
  </conditionalFormatting>
  <conditionalFormatting sqref="M5:M18 G25:G38">
    <cfRule type="colorScale" priority="29">
      <colorScale>
        <cfvo type="min"/>
        <cfvo type="percentile" val="50"/>
        <cfvo type="max"/>
        <color rgb="FFF8696B"/>
        <color rgb="FFFFD666"/>
        <color rgb="FF63BE7B"/>
      </colorScale>
    </cfRule>
  </conditionalFormatting>
  <conditionalFormatting sqref="G46:H59">
    <cfRule type="colorScale" priority="30">
      <colorScale>
        <cfvo type="min"/>
        <cfvo type="percentile" val="50"/>
        <cfvo type="max"/>
        <color rgb="FFF8696B"/>
        <color rgb="FFFFD666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abSelected="1" workbookViewId="0">
      <selection activeCell="G4" sqref="G4"/>
    </sheetView>
  </sheetViews>
  <sheetFormatPr baseColWidth="10" defaultColWidth="14.42578125" defaultRowHeight="15.75" customHeight="1" x14ac:dyDescent="0.2"/>
  <cols>
    <col min="1" max="1" width="9.28515625" customWidth="1"/>
    <col min="2" max="2" width="9.140625" customWidth="1"/>
    <col min="3" max="3" width="26.140625" customWidth="1"/>
    <col min="4" max="4" width="2.42578125" customWidth="1"/>
    <col min="5" max="5" width="23.28515625" customWidth="1"/>
    <col min="6" max="6" width="14.7109375" customWidth="1"/>
    <col min="7" max="7" width="24.5703125" customWidth="1"/>
    <col min="8" max="8" width="19.140625" customWidth="1"/>
    <col min="9" max="9" width="23.28515625" customWidth="1"/>
    <col min="10" max="10" width="14" customWidth="1"/>
    <col min="11" max="11" width="23.7109375" customWidth="1"/>
    <col min="12" max="12" width="42.5703125" customWidth="1"/>
    <col min="13" max="13" width="4.28515625" customWidth="1"/>
    <col min="14" max="14" width="10.28515625" customWidth="1"/>
    <col min="15" max="15" width="47.5703125" customWidth="1"/>
  </cols>
  <sheetData>
    <row r="2" spans="1:14" ht="15.75" customHeight="1" x14ac:dyDescent="0.3">
      <c r="A2" s="5" t="s">
        <v>2</v>
      </c>
      <c r="B2" s="5" t="s">
        <v>5</v>
      </c>
      <c r="C2" s="9" t="s">
        <v>6</v>
      </c>
      <c r="E2" s="80" t="s">
        <v>15</v>
      </c>
      <c r="F2" s="81"/>
      <c r="G2" s="81"/>
      <c r="H2" s="81"/>
      <c r="I2" s="81"/>
      <c r="J2" s="82"/>
      <c r="N2" s="12"/>
    </row>
    <row r="3" spans="1:14" ht="15" x14ac:dyDescent="0.25">
      <c r="A3" s="14">
        <v>9</v>
      </c>
      <c r="B3" s="14">
        <v>9</v>
      </c>
      <c r="C3" s="15" t="s">
        <v>31</v>
      </c>
      <c r="E3" s="16"/>
      <c r="F3" s="18" t="str">
        <f>Indicators!C66</f>
        <v>Efficiency</v>
      </c>
      <c r="G3" s="18" t="str">
        <f>Indicators!D66</f>
        <v>Size of the community</v>
      </c>
      <c r="H3" s="18" t="str">
        <f>Indicators!E66</f>
        <v>Involvement</v>
      </c>
      <c r="I3" s="18" t="str">
        <f>Indicators!F66</f>
        <v xml:space="preserve">Reputation </v>
      </c>
      <c r="J3" s="18" t="str">
        <f>Indicators!G66</f>
        <v xml:space="preserve">Maturity </v>
      </c>
      <c r="K3" s="16"/>
      <c r="N3" s="12"/>
    </row>
    <row r="4" spans="1:14" ht="18" x14ac:dyDescent="0.25">
      <c r="A4" s="19">
        <v>8</v>
      </c>
      <c r="B4" s="19">
        <v>8</v>
      </c>
      <c r="C4" s="22"/>
      <c r="E4" s="23" t="str">
        <f>Indicators!C66</f>
        <v>Efficiency</v>
      </c>
      <c r="F4" s="24">
        <v>1</v>
      </c>
      <c r="G4" s="26">
        <v>1</v>
      </c>
      <c r="H4" s="26">
        <v>1</v>
      </c>
      <c r="I4" s="26">
        <v>1</v>
      </c>
      <c r="J4" s="26">
        <v>1</v>
      </c>
      <c r="K4" s="23" t="str">
        <f>Indicators!C66</f>
        <v>Efficiency</v>
      </c>
      <c r="L4" s="27" t="s">
        <v>49</v>
      </c>
    </row>
    <row r="5" spans="1:14" ht="18" x14ac:dyDescent="0.25">
      <c r="A5" s="14">
        <v>7</v>
      </c>
      <c r="B5" s="14">
        <v>7</v>
      </c>
      <c r="C5" s="15" t="s">
        <v>50</v>
      </c>
      <c r="E5" s="23" t="str">
        <f>Indicators!D66</f>
        <v>Size of the community</v>
      </c>
      <c r="F5" s="28">
        <f>1/G4</f>
        <v>1</v>
      </c>
      <c r="G5" s="24">
        <v>1</v>
      </c>
      <c r="H5" s="26">
        <v>1</v>
      </c>
      <c r="I5" s="26">
        <v>1</v>
      </c>
      <c r="J5" s="26">
        <v>1</v>
      </c>
      <c r="K5" s="23" t="str">
        <f>Indicators!D66</f>
        <v>Size of the community</v>
      </c>
      <c r="L5" s="29">
        <f>H59</f>
        <v>0</v>
      </c>
    </row>
    <row r="6" spans="1:14" ht="18" x14ac:dyDescent="0.25">
      <c r="A6" s="19">
        <v>6</v>
      </c>
      <c r="B6" s="19">
        <v>6</v>
      </c>
      <c r="C6" s="22"/>
      <c r="E6" s="23" t="str">
        <f>Indicators!E66</f>
        <v>Involvement</v>
      </c>
      <c r="F6" s="28">
        <f>1/H4</f>
        <v>1</v>
      </c>
      <c r="G6" s="28">
        <f>1/H5</f>
        <v>1</v>
      </c>
      <c r="H6" s="24">
        <v>1</v>
      </c>
      <c r="I6" s="26">
        <v>1</v>
      </c>
      <c r="J6" s="26">
        <v>1</v>
      </c>
      <c r="K6" s="23" t="str">
        <f>Indicators!E66</f>
        <v>Involvement</v>
      </c>
      <c r="L6" s="30" t="str">
        <f>IF(L5&lt;=10%,"The Incosistency Is Acceptable","Revise The Subjective Judgment")</f>
        <v>The Incosistency Is Acceptable</v>
      </c>
    </row>
    <row r="7" spans="1:14" ht="15" x14ac:dyDescent="0.25">
      <c r="A7" s="14">
        <v>5</v>
      </c>
      <c r="B7" s="14">
        <v>5</v>
      </c>
      <c r="C7" s="15" t="s">
        <v>51</v>
      </c>
      <c r="E7" s="23" t="str">
        <f>Indicators!F66</f>
        <v xml:space="preserve">Reputation </v>
      </c>
      <c r="F7" s="28">
        <f>1/I4</f>
        <v>1</v>
      </c>
      <c r="G7" s="28">
        <f>1/I5</f>
        <v>1</v>
      </c>
      <c r="H7" s="28">
        <f>1/I6</f>
        <v>1</v>
      </c>
      <c r="I7" s="24">
        <v>1</v>
      </c>
      <c r="J7" s="26">
        <v>1</v>
      </c>
      <c r="K7" s="23" t="str">
        <f>Indicators!F66</f>
        <v xml:space="preserve">Reputation </v>
      </c>
    </row>
    <row r="8" spans="1:14" ht="15" x14ac:dyDescent="0.25">
      <c r="A8" s="19">
        <v>4</v>
      </c>
      <c r="B8" s="19">
        <v>4</v>
      </c>
      <c r="C8" s="22"/>
      <c r="E8" s="23" t="str">
        <f>Indicators!G66</f>
        <v xml:space="preserve">Maturity </v>
      </c>
      <c r="F8" s="28">
        <f>1/J4</f>
        <v>1</v>
      </c>
      <c r="G8" s="28">
        <f>1/J5</f>
        <v>1</v>
      </c>
      <c r="H8" s="28">
        <f>1/J6</f>
        <v>1</v>
      </c>
      <c r="I8" s="28">
        <f>1/J7</f>
        <v>1</v>
      </c>
      <c r="J8" s="24">
        <v>1</v>
      </c>
      <c r="K8" s="23" t="str">
        <f>Indicators!G66</f>
        <v xml:space="preserve">Maturity </v>
      </c>
    </row>
    <row r="9" spans="1:14" ht="15" x14ac:dyDescent="0.25">
      <c r="A9" s="14">
        <v>3</v>
      </c>
      <c r="B9" s="14">
        <v>3</v>
      </c>
      <c r="C9" s="15" t="s">
        <v>53</v>
      </c>
      <c r="F9" s="32"/>
      <c r="G9" s="32"/>
      <c r="H9" s="32"/>
      <c r="I9" s="32"/>
      <c r="J9" s="32"/>
    </row>
    <row r="10" spans="1:14" ht="15" x14ac:dyDescent="0.25">
      <c r="A10" s="19">
        <v>2</v>
      </c>
      <c r="B10" s="19">
        <v>2</v>
      </c>
      <c r="C10" s="22"/>
      <c r="E10" s="34" t="s">
        <v>62</v>
      </c>
      <c r="F10" s="36">
        <f t="shared" ref="F10:J10" si="0">SUM(F4:F8)</f>
        <v>5</v>
      </c>
      <c r="G10" s="36">
        <f t="shared" si="0"/>
        <v>5</v>
      </c>
      <c r="H10" s="36">
        <f t="shared" si="0"/>
        <v>5</v>
      </c>
      <c r="I10" s="36">
        <f t="shared" si="0"/>
        <v>5</v>
      </c>
      <c r="J10" s="36">
        <f t="shared" si="0"/>
        <v>5</v>
      </c>
    </row>
    <row r="11" spans="1:14" ht="15" x14ac:dyDescent="0.25">
      <c r="A11" s="14">
        <v>1</v>
      </c>
      <c r="B11" s="14">
        <v>1</v>
      </c>
      <c r="C11" s="15" t="s">
        <v>63</v>
      </c>
      <c r="M11" s="38"/>
      <c r="N11" s="38"/>
    </row>
    <row r="12" spans="1:14" ht="15.75" customHeight="1" x14ac:dyDescent="0.3">
      <c r="A12" s="39">
        <f t="shared" ref="A12:B12" si="1">1*1/2</f>
        <v>0.5</v>
      </c>
      <c r="B12" s="41">
        <f t="shared" si="1"/>
        <v>0.5</v>
      </c>
      <c r="C12" s="22"/>
      <c r="E12" s="80" t="s">
        <v>65</v>
      </c>
      <c r="F12" s="81"/>
      <c r="G12" s="81"/>
      <c r="H12" s="81"/>
      <c r="I12" s="81"/>
      <c r="J12" s="81"/>
      <c r="K12" s="43"/>
      <c r="L12" s="44" t="s">
        <v>66</v>
      </c>
      <c r="M12" s="38"/>
      <c r="N12" s="38"/>
    </row>
    <row r="13" spans="1:14" x14ac:dyDescent="0.25">
      <c r="A13" s="46">
        <f t="shared" ref="A13:B13" si="2">1*1/3</f>
        <v>0.33333333333333331</v>
      </c>
      <c r="B13" s="47">
        <f t="shared" si="2"/>
        <v>0.33333333333333331</v>
      </c>
      <c r="C13" s="15" t="s">
        <v>68</v>
      </c>
      <c r="E13" s="16"/>
      <c r="F13" s="18" t="str">
        <f>Indicators!C66</f>
        <v>Efficiency</v>
      </c>
      <c r="G13" s="18" t="str">
        <f>Indicators!D66</f>
        <v>Size of the community</v>
      </c>
      <c r="H13" s="18" t="str">
        <f>Indicators!E66</f>
        <v>Involvement</v>
      </c>
      <c r="I13" s="18" t="str">
        <f>Indicators!D66</f>
        <v>Size of the community</v>
      </c>
      <c r="J13" s="18" t="str">
        <f>Indicators!E66</f>
        <v>Involvement</v>
      </c>
      <c r="K13" s="16"/>
      <c r="L13" s="49" t="s">
        <v>69</v>
      </c>
    </row>
    <row r="14" spans="1:14" ht="15" x14ac:dyDescent="0.25">
      <c r="A14" s="50">
        <f t="shared" ref="A14:B14" si="3">1*1/4</f>
        <v>0.25</v>
      </c>
      <c r="B14" s="51">
        <f t="shared" si="3"/>
        <v>0.25</v>
      </c>
      <c r="C14" s="22"/>
      <c r="E14" s="23" t="str">
        <f>Indicators!C66</f>
        <v>Efficiency</v>
      </c>
      <c r="F14" s="52">
        <f t="shared" ref="F14:F18" si="4">F4/$F$10</f>
        <v>0.2</v>
      </c>
      <c r="G14" s="52">
        <f t="shared" ref="G14:G18" si="5">G4/$G$10</f>
        <v>0.2</v>
      </c>
      <c r="H14" s="52">
        <f t="shared" ref="H14:H18" si="6">H4/$H$10</f>
        <v>0.2</v>
      </c>
      <c r="I14" s="52">
        <f t="shared" ref="I14:I18" si="7">I4/$I$10</f>
        <v>0.2</v>
      </c>
      <c r="J14" s="52">
        <f t="shared" ref="J14:J18" si="8">J4/$J$10</f>
        <v>0.2</v>
      </c>
      <c r="K14" s="23" t="str">
        <f>Indicators!C66</f>
        <v>Efficiency</v>
      </c>
      <c r="L14" s="55">
        <f t="shared" ref="L14:L18" si="9">SUM(F14:J14)/5</f>
        <v>0.2</v>
      </c>
    </row>
    <row r="15" spans="1:14" ht="15" x14ac:dyDescent="0.25">
      <c r="A15" s="46">
        <f t="shared" ref="A15:B15" si="10">1*1/5</f>
        <v>0.2</v>
      </c>
      <c r="B15" s="56">
        <f t="shared" si="10"/>
        <v>0.2</v>
      </c>
      <c r="C15" s="15" t="s">
        <v>70</v>
      </c>
      <c r="E15" s="23" t="str">
        <f>Indicators!D66</f>
        <v>Size of the community</v>
      </c>
      <c r="F15" s="52">
        <f t="shared" si="4"/>
        <v>0.2</v>
      </c>
      <c r="G15" s="52">
        <f t="shared" si="5"/>
        <v>0.2</v>
      </c>
      <c r="H15" s="52">
        <f t="shared" si="6"/>
        <v>0.2</v>
      </c>
      <c r="I15" s="52">
        <f t="shared" si="7"/>
        <v>0.2</v>
      </c>
      <c r="J15" s="52">
        <f t="shared" si="8"/>
        <v>0.2</v>
      </c>
      <c r="K15" s="23" t="str">
        <f>Indicators!D66</f>
        <v>Size of the community</v>
      </c>
      <c r="L15" s="55">
        <f t="shared" si="9"/>
        <v>0.2</v>
      </c>
    </row>
    <row r="16" spans="1:14" ht="15" x14ac:dyDescent="0.25">
      <c r="A16" s="50">
        <f t="shared" ref="A16:B16" si="11">1*1/6</f>
        <v>0.16666666666666666</v>
      </c>
      <c r="B16" s="57">
        <f t="shared" si="11"/>
        <v>0.16666666666666666</v>
      </c>
      <c r="C16" s="22"/>
      <c r="E16" s="23" t="str">
        <f>Indicators!E66</f>
        <v>Involvement</v>
      </c>
      <c r="F16" s="52">
        <f t="shared" si="4"/>
        <v>0.2</v>
      </c>
      <c r="G16" s="52">
        <f t="shared" si="5"/>
        <v>0.2</v>
      </c>
      <c r="H16" s="52">
        <f t="shared" si="6"/>
        <v>0.2</v>
      </c>
      <c r="I16" s="52">
        <f t="shared" si="7"/>
        <v>0.2</v>
      </c>
      <c r="J16" s="52">
        <f t="shared" si="8"/>
        <v>0.2</v>
      </c>
      <c r="K16" s="23" t="str">
        <f>Indicators!E66</f>
        <v>Involvement</v>
      </c>
      <c r="L16" s="55">
        <f t="shared" si="9"/>
        <v>0.2</v>
      </c>
    </row>
    <row r="17" spans="1:12" ht="15" x14ac:dyDescent="0.25">
      <c r="A17" s="46">
        <f t="shared" ref="A17:B17" si="12">1*1/7</f>
        <v>0.14285714285714285</v>
      </c>
      <c r="B17" s="58">
        <f t="shared" si="12"/>
        <v>0.14285714285714285</v>
      </c>
      <c r="C17" s="15" t="s">
        <v>71</v>
      </c>
      <c r="E17" s="23" t="str">
        <f>Indicators!F66</f>
        <v xml:space="preserve">Reputation </v>
      </c>
      <c r="F17" s="52">
        <f t="shared" si="4"/>
        <v>0.2</v>
      </c>
      <c r="G17" s="52">
        <f t="shared" si="5"/>
        <v>0.2</v>
      </c>
      <c r="H17" s="52">
        <f t="shared" si="6"/>
        <v>0.2</v>
      </c>
      <c r="I17" s="52">
        <f t="shared" si="7"/>
        <v>0.2</v>
      </c>
      <c r="J17" s="52">
        <f t="shared" si="8"/>
        <v>0.2</v>
      </c>
      <c r="K17" s="23" t="str">
        <f>Indicators!F66</f>
        <v xml:space="preserve">Reputation </v>
      </c>
      <c r="L17" s="55">
        <f t="shared" si="9"/>
        <v>0.2</v>
      </c>
    </row>
    <row r="18" spans="1:12" ht="15" x14ac:dyDescent="0.25">
      <c r="A18" s="50">
        <f t="shared" ref="A18:B18" si="13">1*1/8</f>
        <v>0.125</v>
      </c>
      <c r="B18" s="59">
        <f t="shared" si="13"/>
        <v>0.125</v>
      </c>
      <c r="C18" s="22"/>
      <c r="E18" s="23" t="str">
        <f>Indicators!G66</f>
        <v xml:space="preserve">Maturity </v>
      </c>
      <c r="F18" s="52">
        <f t="shared" si="4"/>
        <v>0.2</v>
      </c>
      <c r="G18" s="52">
        <f t="shared" si="5"/>
        <v>0.2</v>
      </c>
      <c r="H18" s="52">
        <f t="shared" si="6"/>
        <v>0.2</v>
      </c>
      <c r="I18" s="52">
        <f t="shared" si="7"/>
        <v>0.2</v>
      </c>
      <c r="J18" s="52">
        <f t="shared" si="8"/>
        <v>0.2</v>
      </c>
      <c r="K18" s="23" t="str">
        <f>Indicators!G66</f>
        <v xml:space="preserve">Maturity </v>
      </c>
      <c r="L18" s="55">
        <f t="shared" si="9"/>
        <v>0.2</v>
      </c>
    </row>
    <row r="19" spans="1:12" ht="15" x14ac:dyDescent="0.25">
      <c r="A19" s="46">
        <f t="shared" ref="A19:B19" si="14">1*1/9</f>
        <v>0.1111111111111111</v>
      </c>
      <c r="B19" s="47">
        <f t="shared" si="14"/>
        <v>0.1111111111111111</v>
      </c>
      <c r="C19" s="15" t="s">
        <v>72</v>
      </c>
      <c r="F19" s="60"/>
      <c r="G19" s="60"/>
      <c r="H19" s="60"/>
      <c r="I19" s="60"/>
      <c r="J19" s="60"/>
    </row>
    <row r="20" spans="1:12" ht="15" x14ac:dyDescent="0.25">
      <c r="E20" s="34" t="s">
        <v>62</v>
      </c>
      <c r="F20" s="36">
        <f t="shared" ref="F20:J20" si="15">SUM(F14:F18)</f>
        <v>1</v>
      </c>
      <c r="G20" s="36">
        <f t="shared" si="15"/>
        <v>1</v>
      </c>
      <c r="H20" s="36">
        <f t="shared" si="15"/>
        <v>1</v>
      </c>
      <c r="I20" s="36">
        <f t="shared" si="15"/>
        <v>1</v>
      </c>
      <c r="J20" s="36">
        <f t="shared" si="15"/>
        <v>1</v>
      </c>
      <c r="K20" s="36" t="b">
        <f>IF(SUM(F20:J20)=5,TRUE,FALSE)</f>
        <v>1</v>
      </c>
    </row>
    <row r="22" spans="1:12" ht="15.75" customHeight="1" x14ac:dyDescent="0.2">
      <c r="E22" s="31"/>
      <c r="F22" s="31"/>
      <c r="G22" s="61"/>
      <c r="H22" s="61"/>
      <c r="I22" s="61"/>
      <c r="J22" s="61"/>
      <c r="K22" s="31"/>
      <c r="L22" s="38"/>
    </row>
    <row r="23" spans="1:12" ht="18" x14ac:dyDescent="0.25">
      <c r="E23" s="31"/>
      <c r="F23" s="43"/>
      <c r="G23" s="83" t="s">
        <v>73</v>
      </c>
      <c r="H23" s="84"/>
      <c r="I23" s="84"/>
      <c r="J23" s="85"/>
      <c r="K23" s="31"/>
      <c r="L23" s="38"/>
    </row>
    <row r="24" spans="1:12" ht="18" x14ac:dyDescent="0.25">
      <c r="E24" s="31"/>
      <c r="F24" s="43"/>
      <c r="G24" s="62" t="s">
        <v>74</v>
      </c>
      <c r="H24" s="55" t="s">
        <v>75</v>
      </c>
      <c r="I24" s="86">
        <f>F10*L14+G10*L15+H10*L16+I10*L17+J10*L18</f>
        <v>5</v>
      </c>
      <c r="J24" s="85"/>
      <c r="K24" s="31"/>
      <c r="L24" s="38"/>
    </row>
    <row r="27" spans="1:12" ht="18" x14ac:dyDescent="0.25">
      <c r="F27" s="87" t="s">
        <v>76</v>
      </c>
      <c r="G27" s="81"/>
      <c r="H27" s="81"/>
      <c r="I27" s="81"/>
      <c r="J27" s="81"/>
    </row>
    <row r="28" spans="1:12" ht="18" x14ac:dyDescent="0.25">
      <c r="F28" s="64" t="s">
        <v>77</v>
      </c>
      <c r="G28" s="65" t="s">
        <v>75</v>
      </c>
      <c r="H28" s="66" t="s">
        <v>74</v>
      </c>
      <c r="I28" s="67" t="s">
        <v>78</v>
      </c>
      <c r="J28" s="18" t="s">
        <v>79</v>
      </c>
    </row>
    <row r="29" spans="1:12" ht="15" x14ac:dyDescent="0.25">
      <c r="F29" s="68"/>
      <c r="G29" s="69"/>
      <c r="H29" s="67" t="s">
        <v>79</v>
      </c>
      <c r="I29" s="67" t="s">
        <v>78</v>
      </c>
      <c r="J29" s="18">
        <v>1</v>
      </c>
    </row>
    <row r="30" spans="1:12" ht="15.75" customHeight="1" x14ac:dyDescent="0.2">
      <c r="F30" s="61"/>
      <c r="G30" s="61"/>
      <c r="H30" s="61"/>
      <c r="I30" s="61"/>
      <c r="J30" s="61"/>
    </row>
    <row r="31" spans="1:12" ht="18" x14ac:dyDescent="0.25">
      <c r="F31" s="64" t="s">
        <v>77</v>
      </c>
      <c r="G31" s="65" t="s">
        <v>75</v>
      </c>
      <c r="H31" s="66">
        <f>I24</f>
        <v>5</v>
      </c>
      <c r="I31" s="67" t="s">
        <v>78</v>
      </c>
      <c r="J31" s="70">
        <v>5</v>
      </c>
    </row>
    <row r="32" spans="1:12" ht="15" x14ac:dyDescent="0.25">
      <c r="F32" s="68"/>
      <c r="G32" s="69"/>
      <c r="H32" s="71">
        <v>5</v>
      </c>
      <c r="I32" s="67" t="s">
        <v>78</v>
      </c>
      <c r="J32" s="18">
        <v>1</v>
      </c>
    </row>
    <row r="33" spans="6:10" ht="15.75" customHeight="1" x14ac:dyDescent="0.2">
      <c r="F33" s="61"/>
      <c r="G33" s="61"/>
      <c r="H33" s="61"/>
      <c r="I33" s="31"/>
      <c r="J33" s="31"/>
    </row>
    <row r="34" spans="6:10" x14ac:dyDescent="0.25">
      <c r="F34" s="64" t="s">
        <v>77</v>
      </c>
      <c r="G34" s="65" t="s">
        <v>75</v>
      </c>
      <c r="H34" s="72">
        <f>(H31-J31)/(H32-J32)</f>
        <v>0</v>
      </c>
      <c r="I34" s="31"/>
      <c r="J34" s="31"/>
    </row>
    <row r="35" spans="6:10" ht="15.75" customHeight="1" x14ac:dyDescent="0.2">
      <c r="F35" s="68"/>
      <c r="G35" s="69"/>
      <c r="H35" s="69"/>
      <c r="I35" s="31"/>
      <c r="J35" s="31"/>
    </row>
    <row r="36" spans="6:10" ht="15.75" customHeight="1" x14ac:dyDescent="0.2">
      <c r="F36" s="31"/>
      <c r="G36" s="31"/>
      <c r="H36" s="31"/>
      <c r="I36" s="31"/>
      <c r="J36" s="31"/>
    </row>
    <row r="37" spans="6:10" ht="12.75" x14ac:dyDescent="0.2">
      <c r="F37" s="61"/>
      <c r="G37" s="61"/>
      <c r="H37" s="31"/>
      <c r="I37" s="31"/>
      <c r="J37" s="31"/>
    </row>
    <row r="38" spans="6:10" ht="15" x14ac:dyDescent="0.25">
      <c r="F38" s="88" t="s">
        <v>80</v>
      </c>
      <c r="G38" s="84"/>
      <c r="H38" s="38"/>
      <c r="I38" s="31"/>
      <c r="J38" s="31"/>
    </row>
    <row r="39" spans="6:10" ht="15" x14ac:dyDescent="0.25">
      <c r="F39" s="73" t="s">
        <v>79</v>
      </c>
      <c r="G39" s="74" t="s">
        <v>81</v>
      </c>
      <c r="H39" s="31"/>
      <c r="I39" s="31"/>
      <c r="J39" s="31"/>
    </row>
    <row r="40" spans="6:10" ht="14.25" x14ac:dyDescent="0.2">
      <c r="F40" s="75">
        <v>1</v>
      </c>
      <c r="G40" s="55">
        <v>0</v>
      </c>
      <c r="H40" s="31"/>
      <c r="I40" s="31"/>
      <c r="J40" s="31"/>
    </row>
    <row r="41" spans="6:10" ht="14.25" x14ac:dyDescent="0.2">
      <c r="F41" s="75">
        <v>2</v>
      </c>
      <c r="G41" s="55">
        <v>0</v>
      </c>
      <c r="H41" s="31"/>
      <c r="I41" s="31"/>
      <c r="J41" s="31"/>
    </row>
    <row r="42" spans="6:10" ht="14.25" x14ac:dyDescent="0.2">
      <c r="F42" s="75">
        <v>3</v>
      </c>
      <c r="G42" s="55">
        <v>0.57999999999999996</v>
      </c>
      <c r="H42" s="31"/>
      <c r="I42" s="31"/>
      <c r="J42" s="31"/>
    </row>
    <row r="43" spans="6:10" ht="14.25" x14ac:dyDescent="0.2">
      <c r="F43" s="75">
        <v>4</v>
      </c>
      <c r="G43" s="55">
        <v>0.9</v>
      </c>
      <c r="H43" s="31"/>
      <c r="I43" s="31"/>
      <c r="J43" s="31"/>
    </row>
    <row r="44" spans="6:10" ht="14.25" x14ac:dyDescent="0.2">
      <c r="F44" s="75">
        <v>5</v>
      </c>
      <c r="G44" s="55">
        <v>1.1200000000000001</v>
      </c>
      <c r="H44" s="31"/>
      <c r="I44" s="31"/>
      <c r="J44" s="31"/>
    </row>
    <row r="45" spans="6:10" ht="14.25" x14ac:dyDescent="0.2">
      <c r="F45" s="75">
        <v>6</v>
      </c>
      <c r="G45" s="55">
        <v>1.24</v>
      </c>
      <c r="H45" s="31"/>
      <c r="I45" s="31"/>
      <c r="J45" s="31"/>
    </row>
    <row r="46" spans="6:10" ht="14.25" x14ac:dyDescent="0.2">
      <c r="F46" s="75">
        <v>7</v>
      </c>
      <c r="G46" s="55">
        <v>1.32</v>
      </c>
      <c r="H46" s="31"/>
      <c r="I46" s="31"/>
      <c r="J46" s="31"/>
    </row>
    <row r="47" spans="6:10" ht="14.25" x14ac:dyDescent="0.2">
      <c r="F47" s="75">
        <v>8</v>
      </c>
      <c r="G47" s="55">
        <v>1.41</v>
      </c>
      <c r="H47" s="31"/>
      <c r="I47" s="31"/>
      <c r="J47" s="31"/>
    </row>
    <row r="48" spans="6:10" ht="14.25" x14ac:dyDescent="0.2">
      <c r="F48" s="75">
        <v>9</v>
      </c>
      <c r="G48" s="55">
        <v>1.45</v>
      </c>
      <c r="H48" s="31"/>
      <c r="I48" s="31"/>
      <c r="J48" s="31"/>
    </row>
    <row r="49" spans="6:10" ht="14.25" x14ac:dyDescent="0.2">
      <c r="F49" s="75">
        <v>10</v>
      </c>
      <c r="G49" s="55">
        <v>1.49</v>
      </c>
      <c r="H49" s="31"/>
      <c r="I49" s="31"/>
      <c r="J49" s="31"/>
    </row>
    <row r="50" spans="6:10" ht="12.75" x14ac:dyDescent="0.2">
      <c r="F50" s="31"/>
      <c r="G50" s="31"/>
      <c r="H50" s="31"/>
      <c r="I50" s="31"/>
      <c r="J50" s="31"/>
    </row>
    <row r="51" spans="6:10" ht="12.75" x14ac:dyDescent="0.2">
      <c r="F51" s="61"/>
      <c r="G51" s="61"/>
      <c r="H51" s="61"/>
      <c r="I51" s="31"/>
      <c r="J51" s="31"/>
    </row>
    <row r="52" spans="6:10" ht="18" x14ac:dyDescent="0.25">
      <c r="F52" s="89" t="s">
        <v>82</v>
      </c>
      <c r="G52" s="84"/>
      <c r="H52" s="84"/>
      <c r="I52" s="31"/>
      <c r="J52" s="31"/>
    </row>
    <row r="53" spans="6:10" ht="14.25" x14ac:dyDescent="0.2">
      <c r="F53" s="64" t="s">
        <v>83</v>
      </c>
      <c r="G53" s="76" t="s">
        <v>75</v>
      </c>
      <c r="H53" s="74" t="s">
        <v>77</v>
      </c>
      <c r="I53" s="31"/>
      <c r="J53" s="31"/>
    </row>
    <row r="54" spans="6:10" ht="14.25" x14ac:dyDescent="0.2">
      <c r="F54" s="68"/>
      <c r="G54" s="69"/>
      <c r="H54" s="74" t="s">
        <v>81</v>
      </c>
      <c r="I54" s="31"/>
      <c r="J54" s="31"/>
    </row>
    <row r="55" spans="6:10" ht="12.75" x14ac:dyDescent="0.2">
      <c r="F55" s="61"/>
      <c r="G55" s="61"/>
      <c r="H55" s="61"/>
      <c r="I55" s="31"/>
      <c r="J55" s="31"/>
    </row>
    <row r="56" spans="6:10" ht="14.25" x14ac:dyDescent="0.2">
      <c r="F56" s="64" t="s">
        <v>83</v>
      </c>
      <c r="G56" s="76" t="s">
        <v>75</v>
      </c>
      <c r="H56" s="74">
        <f>H34</f>
        <v>0</v>
      </c>
      <c r="I56" s="31"/>
      <c r="J56" s="31"/>
    </row>
    <row r="57" spans="6:10" ht="14.25" x14ac:dyDescent="0.2">
      <c r="F57" s="68"/>
      <c r="G57" s="69"/>
      <c r="H57" s="74">
        <f>G44</f>
        <v>1.1200000000000001</v>
      </c>
      <c r="I57" s="31"/>
      <c r="J57" s="31"/>
    </row>
    <row r="58" spans="6:10" ht="12.75" x14ac:dyDescent="0.2">
      <c r="F58" s="61"/>
      <c r="G58" s="61"/>
      <c r="H58" s="61"/>
      <c r="I58" s="31"/>
      <c r="J58" s="31"/>
    </row>
    <row r="59" spans="6:10" ht="14.25" x14ac:dyDescent="0.2">
      <c r="F59" s="64" t="s">
        <v>83</v>
      </c>
      <c r="G59" s="76" t="s">
        <v>75</v>
      </c>
      <c r="H59" s="77">
        <f>H56/H57</f>
        <v>0</v>
      </c>
      <c r="I59" s="31"/>
      <c r="J59" s="31"/>
    </row>
    <row r="60" spans="6:10" ht="12.75" x14ac:dyDescent="0.2">
      <c r="F60" s="68"/>
      <c r="G60" s="69"/>
      <c r="H60" s="78"/>
      <c r="I60" s="31"/>
      <c r="J60" s="31"/>
    </row>
  </sheetData>
  <mergeCells count="7">
    <mergeCell ref="F38:G38"/>
    <mergeCell ref="F52:H52"/>
    <mergeCell ref="E2:J2"/>
    <mergeCell ref="E12:J12"/>
    <mergeCell ref="G23:J23"/>
    <mergeCell ref="I24:J24"/>
    <mergeCell ref="F27:J27"/>
  </mergeCells>
  <conditionalFormatting sqref="F4 G5 H6 I7 J8">
    <cfRule type="notContainsBlanks" dxfId="8" priority="1">
      <formula>LEN(TRIM(F4))&gt;0</formula>
    </cfRule>
  </conditionalFormatting>
  <conditionalFormatting sqref="G4 H4:H5 I4:I6 J4:J7">
    <cfRule type="notContainsBlanks" dxfId="7" priority="2">
      <formula>LEN(TRIM(G4))&gt;0</formula>
    </cfRule>
  </conditionalFormatting>
  <conditionalFormatting sqref="L14:L18">
    <cfRule type="colorScale" priority="3">
      <colorScale>
        <cfvo type="min"/>
        <cfvo type="percentile" val="50"/>
        <cfvo type="max"/>
        <color rgb="FFF8696B"/>
        <color rgb="FFFFD666"/>
        <color rgb="FF63BE7B"/>
      </colorScale>
    </cfRule>
  </conditionalFormatting>
  <conditionalFormatting sqref="L4">
    <cfRule type="expression" dxfId="6" priority="4">
      <formula>L5&lt;=10%</formula>
    </cfRule>
  </conditionalFormatting>
  <conditionalFormatting sqref="L6">
    <cfRule type="expression" dxfId="5" priority="5">
      <formula>L5&lt;=10%</formula>
    </cfRule>
  </conditionalFormatting>
  <conditionalFormatting sqref="L4">
    <cfRule type="expression" dxfId="4" priority="6">
      <formula>L5&gt;10%</formula>
    </cfRule>
  </conditionalFormatting>
  <conditionalFormatting sqref="L6">
    <cfRule type="expression" dxfId="3" priority="7">
      <formula>L5&gt;10%</formula>
    </cfRule>
  </conditionalFormatting>
  <conditionalFormatting sqref="L5">
    <cfRule type="cellIs" dxfId="2" priority="8" operator="lessThanOrEqual">
      <formula>10%</formula>
    </cfRule>
  </conditionalFormatting>
  <conditionalFormatting sqref="L5">
    <cfRule type="cellIs" dxfId="1" priority="9" operator="greaterThan">
      <formula>10%</formula>
    </cfRule>
  </conditionalFormatting>
  <conditionalFormatting sqref="H59">
    <cfRule type="cellIs" dxfId="0" priority="10" operator="greaterThan">
      <formula>10%</formula>
    </cfRule>
  </conditionalFormatting>
  <dataValidations count="1">
    <dataValidation type="list" allowBlank="1" showInputMessage="1" showErrorMessage="1" prompt="Haz clic e introduce un valor de intervalo AHP!A3:A19" sqref="G4:J4 H5:J5 I6:J6 J7">
      <formula1>$A$3:$A$19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J23" sqref="J23"/>
    </sheetView>
  </sheetViews>
  <sheetFormatPr baseColWidth="10" defaultColWidth="14.42578125" defaultRowHeight="15.75" customHeight="1" x14ac:dyDescent="0.2"/>
  <cols>
    <col min="1" max="1" width="25.42578125" customWidth="1"/>
    <col min="2" max="2" width="18.5703125" customWidth="1"/>
    <col min="4" max="4" width="15.28515625" customWidth="1"/>
    <col min="5" max="5" width="20" customWidth="1"/>
    <col min="6" max="6" width="15.85546875" customWidth="1"/>
    <col min="7" max="7" width="23.7109375" customWidth="1"/>
    <col min="8" max="8" width="6.42578125" customWidth="1"/>
    <col min="9" max="9" width="17.85546875" customWidth="1"/>
    <col min="10" max="10" width="25.5703125" customWidth="1"/>
  </cols>
  <sheetData>
    <row r="1" spans="1:11" ht="15.75" customHeight="1" x14ac:dyDescent="0.2">
      <c r="A1" s="3" t="s">
        <v>1</v>
      </c>
    </row>
    <row r="2" spans="1:11" ht="15.75" customHeight="1" x14ac:dyDescent="0.2">
      <c r="A2" s="3" t="s">
        <v>3</v>
      </c>
      <c r="B2" s="7" t="str">
        <f>Indicators!C66</f>
        <v>Efficiency</v>
      </c>
      <c r="C2" s="7" t="str">
        <f>Indicators!D66</f>
        <v>Size of the community</v>
      </c>
      <c r="D2" s="7" t="str">
        <f>Indicators!E66</f>
        <v>Involvement</v>
      </c>
      <c r="E2" s="7" t="str">
        <f>Indicators!F66</f>
        <v xml:space="preserve">Reputation </v>
      </c>
      <c r="F2" s="7" t="str">
        <f>Indicators!G66</f>
        <v xml:space="preserve">Maturity </v>
      </c>
    </row>
    <row r="3" spans="1:11" ht="15.75" customHeight="1" x14ac:dyDescent="0.2">
      <c r="A3" s="3" t="s">
        <v>11</v>
      </c>
      <c r="B3" s="10">
        <f>'AHP Criterion Pair Comparison'!L14</f>
        <v>0.2</v>
      </c>
      <c r="C3" s="10">
        <f>'AHP Criterion Pair Comparison'!L15</f>
        <v>0.2</v>
      </c>
      <c r="D3" s="10">
        <f>'AHP Criterion Pair Comparison'!L16</f>
        <v>0.2</v>
      </c>
      <c r="E3" s="10">
        <f>'AHP Criterion Pair Comparison'!L17</f>
        <v>0.2</v>
      </c>
      <c r="F3" s="10">
        <f>'AHP Criterion Pair Comparison'!L18</f>
        <v>0.2</v>
      </c>
    </row>
    <row r="4" spans="1:11" ht="15.75" customHeight="1" x14ac:dyDescent="0.25">
      <c r="A4" s="3" t="s">
        <v>19</v>
      </c>
      <c r="G4" s="11" t="s">
        <v>20</v>
      </c>
      <c r="H4" s="11"/>
      <c r="J4" s="17" t="s">
        <v>33</v>
      </c>
    </row>
    <row r="5" spans="1:11" ht="12.75" x14ac:dyDescent="0.2">
      <c r="A5" t="str">
        <f>Indicators!A69</f>
        <v>Administration &amp; Finance</v>
      </c>
      <c r="B5" s="13">
        <f>Indicators!C69</f>
        <v>0.5409715936031726</v>
      </c>
      <c r="C5" s="13">
        <f>Indicators!D69</f>
        <v>0.63379862987454827</v>
      </c>
      <c r="D5" s="13">
        <f>Indicators!E69</f>
        <v>0.24291595421957057</v>
      </c>
      <c r="E5" s="13">
        <f>Indicators!F69</f>
        <v>0.66490466118798131</v>
      </c>
      <c r="F5" s="13">
        <f>Indicators!G69</f>
        <v>0.2638950184510967</v>
      </c>
      <c r="G5" t="str">
        <f>Indicators!H69</f>
        <v>Administration &amp; Finance</v>
      </c>
      <c r="I5">
        <v>1</v>
      </c>
      <c r="J5" s="3" t="str">
        <f>INDEX($G$23:$G$36,MATCH(I5,$J$23:$J$36,0))</f>
        <v>Ethics &amp; Democracy</v>
      </c>
      <c r="K5">
        <f>INDEX($I$23:$I$36,MATCH(I5,$J$23:$J$36,0))</f>
        <v>0.77311499447082044</v>
      </c>
    </row>
    <row r="6" spans="1:11" ht="15.75" customHeight="1" x14ac:dyDescent="0.2">
      <c r="A6" t="str">
        <f>Indicators!A70</f>
        <v>Business</v>
      </c>
      <c r="B6" s="13">
        <f>Indicators!C70</f>
        <v>0.5595034689862276</v>
      </c>
      <c r="C6" s="13">
        <f>Indicators!D70</f>
        <v>0.39018172275096002</v>
      </c>
      <c r="D6" s="13">
        <f>Indicators!E70</f>
        <v>0.13505478751050523</v>
      </c>
      <c r="E6" s="13">
        <f>Indicators!F70</f>
        <v>0.93252614631464581</v>
      </c>
      <c r="F6" s="13">
        <f>Indicators!G70</f>
        <v>8.7478496229525957E-2</v>
      </c>
      <c r="G6" t="str">
        <f>Indicators!H70</f>
        <v>Business</v>
      </c>
      <c r="I6">
        <v>2</v>
      </c>
      <c r="J6" s="3" t="str">
        <f t="shared" ref="J6:J18" si="0">INDEX($G$23:$G$36,MATCH(I6,$J$23:$J$36,0))</f>
        <v>Geospatial</v>
      </c>
      <c r="K6">
        <f t="shared" ref="K6:K18" si="1">INDEX($I$23:$I$36,MATCH(I6,$J$23:$J$36,0))</f>
        <v>0.71750588076411037</v>
      </c>
    </row>
    <row r="7" spans="1:11" ht="15.75" customHeight="1" x14ac:dyDescent="0.2">
      <c r="A7" t="str">
        <f>Indicators!A71</f>
        <v>Demographics</v>
      </c>
      <c r="B7" s="13">
        <f>Indicators!C71</f>
        <v>0.75981554309727684</v>
      </c>
      <c r="C7" s="13">
        <f>Indicators!D71</f>
        <v>0.55619694397283537</v>
      </c>
      <c r="D7" s="13">
        <f>Indicators!E71</f>
        <v>0.60736319192038601</v>
      </c>
      <c r="E7" s="13">
        <f>Indicators!F71</f>
        <v>0.57745504840940531</v>
      </c>
      <c r="F7" s="13">
        <f>Indicators!G71</f>
        <v>0.19854629961293144</v>
      </c>
      <c r="G7" t="str">
        <f>Indicators!H71</f>
        <v>Demographics</v>
      </c>
      <c r="I7">
        <v>3</v>
      </c>
      <c r="J7" s="3" t="str">
        <f t="shared" si="0"/>
        <v>Welfare</v>
      </c>
      <c r="K7">
        <f t="shared" si="1"/>
        <v>0.70302199332293625</v>
      </c>
    </row>
    <row r="8" spans="1:11" ht="15.75" customHeight="1" x14ac:dyDescent="0.2">
      <c r="A8" t="str">
        <f>Indicators!A72</f>
        <v>Education</v>
      </c>
      <c r="B8" s="13">
        <f>Indicators!C72</f>
        <v>1</v>
      </c>
      <c r="C8" s="13">
        <f>Indicators!D72</f>
        <v>0.82945823124548868</v>
      </c>
      <c r="D8" s="13">
        <f>Indicators!E72</f>
        <v>0.30918925129558267</v>
      </c>
      <c r="E8" s="13">
        <f>Indicators!F72</f>
        <v>1</v>
      </c>
      <c r="F8" s="13">
        <f>Indicators!G72</f>
        <v>6.0516196692745286E-2</v>
      </c>
      <c r="G8" t="str">
        <f>Indicators!H72</f>
        <v>Education</v>
      </c>
      <c r="I8">
        <v>4</v>
      </c>
      <c r="J8" s="3" t="str">
        <f t="shared" si="0"/>
        <v>Education</v>
      </c>
      <c r="K8">
        <f t="shared" si="1"/>
        <v>0.63983273584676337</v>
      </c>
    </row>
    <row r="9" spans="1:11" ht="15.75" customHeight="1" x14ac:dyDescent="0.2">
      <c r="A9" t="str">
        <f>Indicators!A73</f>
        <v>Ethics &amp; Democracy</v>
      </c>
      <c r="B9" s="13">
        <f>Indicators!C73</f>
        <v>0.48944190669542786</v>
      </c>
      <c r="C9" s="13">
        <f>Indicators!D73</f>
        <v>0.86008399606826924</v>
      </c>
      <c r="D9" s="13">
        <f>Indicators!E73</f>
        <v>1</v>
      </c>
      <c r="E9" s="13">
        <f>Indicators!F73</f>
        <v>0.92271238261629174</v>
      </c>
      <c r="F9" s="13">
        <f>Indicators!G73</f>
        <v>0.59333668697411301</v>
      </c>
      <c r="G9" t="str">
        <f>Indicators!H73</f>
        <v>Ethics &amp; Democracy</v>
      </c>
      <c r="I9">
        <v>5</v>
      </c>
      <c r="J9" s="3" t="str">
        <f t="shared" si="0"/>
        <v>Safety</v>
      </c>
      <c r="K9">
        <f t="shared" si="1"/>
        <v>0.60868083683263641</v>
      </c>
    </row>
    <row r="10" spans="1:11" ht="15.75" customHeight="1" x14ac:dyDescent="0.2">
      <c r="A10" t="str">
        <f>Indicators!A74</f>
        <v>Geospatial</v>
      </c>
      <c r="B10" s="13">
        <f>Indicators!C74</f>
        <v>0.99734771267617983</v>
      </c>
      <c r="C10" s="13">
        <f>Indicators!D74</f>
        <v>1</v>
      </c>
      <c r="D10" s="13">
        <f>Indicators!E74</f>
        <v>0.31935418448819353</v>
      </c>
      <c r="E10" s="13">
        <f>Indicators!F74</f>
        <v>0.90438344504734536</v>
      </c>
      <c r="F10" s="13">
        <f>Indicators!G74</f>
        <v>0.36644406160883292</v>
      </c>
      <c r="G10" t="str">
        <f>Indicators!H74</f>
        <v>Geospatial</v>
      </c>
      <c r="I10">
        <v>6</v>
      </c>
      <c r="J10" s="3" t="str">
        <f t="shared" si="0"/>
        <v>Services</v>
      </c>
      <c r="K10">
        <f t="shared" si="1"/>
        <v>0.56704362023001376</v>
      </c>
    </row>
    <row r="11" spans="1:11" ht="15.75" customHeight="1" x14ac:dyDescent="0.2">
      <c r="A11" t="str">
        <f>Indicators!A75</f>
        <v>Health</v>
      </c>
      <c r="B11" s="13">
        <f>Indicators!C75</f>
        <v>0.71779096169340084</v>
      </c>
      <c r="C11" s="13">
        <f>Indicators!D75</f>
        <v>0.60294336256875281</v>
      </c>
      <c r="D11" s="13">
        <f>Indicators!E75</f>
        <v>0.20069865896316155</v>
      </c>
      <c r="E11" s="13">
        <f>Indicators!F75</f>
        <v>0.56329808593227138</v>
      </c>
      <c r="F11" s="13">
        <f>Indicators!G75</f>
        <v>0.21334839805788064</v>
      </c>
      <c r="G11" t="str">
        <f>Indicators!H75</f>
        <v>Health</v>
      </c>
      <c r="I11">
        <v>7</v>
      </c>
      <c r="J11" s="3" t="str">
        <f t="shared" si="0"/>
        <v>Demographics</v>
      </c>
      <c r="K11">
        <f t="shared" si="1"/>
        <v>0.53987540540256707</v>
      </c>
    </row>
    <row r="12" spans="1:11" ht="15.75" customHeight="1" x14ac:dyDescent="0.2">
      <c r="A12" t="str">
        <f>Indicators!A76</f>
        <v>Recreation &amp; Culture</v>
      </c>
      <c r="B12" s="13">
        <f>Indicators!C76</f>
        <v>0.81708420749516641</v>
      </c>
      <c r="C12" s="13">
        <f>Indicators!D76</f>
        <v>0.80065032066087949</v>
      </c>
      <c r="D12" s="13">
        <f>Indicators!E76</f>
        <v>0.17023679885380985</v>
      </c>
      <c r="E12" s="13">
        <f>Indicators!F76</f>
        <v>0.74803894256850867</v>
      </c>
      <c r="F12" s="13">
        <f>Indicators!G76</f>
        <v>0.12236578180306817</v>
      </c>
      <c r="G12" t="str">
        <f>Indicators!H76</f>
        <v>Recreation &amp; Culture</v>
      </c>
      <c r="I12">
        <v>8</v>
      </c>
      <c r="J12" s="3" t="str">
        <f t="shared" si="0"/>
        <v>Recreation &amp; Culture</v>
      </c>
      <c r="K12">
        <f t="shared" si="1"/>
        <v>0.5316752102762865</v>
      </c>
    </row>
    <row r="13" spans="1:11" ht="15.75" customHeight="1" x14ac:dyDescent="0.2">
      <c r="A13" t="str">
        <f>Indicators!A77</f>
        <v>Safety</v>
      </c>
      <c r="B13" s="13">
        <f>Indicators!C77</f>
        <v>0.87705154819248787</v>
      </c>
      <c r="C13" s="13">
        <f>Indicators!D77</f>
        <v>0.63069951509081357</v>
      </c>
      <c r="D13" s="13">
        <f>Indicators!E77</f>
        <v>0.42218079795789271</v>
      </c>
      <c r="E13" s="13">
        <f>Indicators!F77</f>
        <v>0.63661303322487239</v>
      </c>
      <c r="F13" s="13">
        <f>Indicators!G77</f>
        <v>0.47685928969711489</v>
      </c>
      <c r="G13" t="str">
        <f>Indicators!H77</f>
        <v>Safety</v>
      </c>
      <c r="I13">
        <v>9</v>
      </c>
      <c r="J13" s="3" t="str">
        <f t="shared" si="0"/>
        <v>Administration &amp; Finance</v>
      </c>
      <c r="K13">
        <f t="shared" si="1"/>
        <v>0.4692971714672739</v>
      </c>
    </row>
    <row r="14" spans="1:11" ht="15.75" customHeight="1" x14ac:dyDescent="0.2">
      <c r="A14" t="str">
        <f>Indicators!A78</f>
        <v>Services</v>
      </c>
      <c r="B14" s="13">
        <f>Indicators!C78</f>
        <v>0.94742629953897561</v>
      </c>
      <c r="C14" s="13">
        <f>Indicators!D78</f>
        <v>0.60829493087557596</v>
      </c>
      <c r="D14" s="13">
        <f>Indicators!E78</f>
        <v>0.24108378840804007</v>
      </c>
      <c r="E14" s="13">
        <f>Indicators!F78</f>
        <v>0.79650722721262135</v>
      </c>
      <c r="F14" s="13">
        <f>Indicators!G78</f>
        <v>0.24190585511485532</v>
      </c>
      <c r="G14" t="str">
        <f>Indicators!H78</f>
        <v>Services</v>
      </c>
      <c r="I14">
        <v>10</v>
      </c>
      <c r="J14" s="3" t="str">
        <f t="shared" si="0"/>
        <v>Sustainability</v>
      </c>
      <c r="K14">
        <f t="shared" si="1"/>
        <v>0.46769718798009569</v>
      </c>
    </row>
    <row r="15" spans="1:11" ht="15.75" customHeight="1" x14ac:dyDescent="0.2">
      <c r="A15" t="str">
        <f>Indicators!A79</f>
        <v>Sustainability</v>
      </c>
      <c r="B15" s="13">
        <f>Indicators!C79</f>
        <v>0.72578972834727318</v>
      </c>
      <c r="C15" s="13">
        <f>Indicators!D79</f>
        <v>0.56802383316782534</v>
      </c>
      <c r="D15" s="13">
        <f>Indicators!E79</f>
        <v>0.24540152843266239</v>
      </c>
      <c r="E15" s="13">
        <f>Indicators!F79</f>
        <v>0.73391268039353841</v>
      </c>
      <c r="F15" s="13">
        <f>Indicators!G79</f>
        <v>6.5358169559178947E-2</v>
      </c>
      <c r="G15" t="str">
        <f>Indicators!H79</f>
        <v>Sustainability</v>
      </c>
      <c r="I15">
        <v>11</v>
      </c>
      <c r="J15" s="3" t="str">
        <f t="shared" si="0"/>
        <v>Health</v>
      </c>
      <c r="K15">
        <f t="shared" si="1"/>
        <v>0.45961589344309345</v>
      </c>
    </row>
    <row r="16" spans="1:11" ht="15.75" customHeight="1" x14ac:dyDescent="0.2">
      <c r="A16" t="str">
        <f>Indicators!A80</f>
        <v>Transport &amp; Infrastructure</v>
      </c>
      <c r="B16" s="13">
        <f>Indicators!C80</f>
        <v>0.89043913271941777</v>
      </c>
      <c r="C16" s="13">
        <f>Indicators!D80</f>
        <v>0.50569105032193229</v>
      </c>
      <c r="D16" s="13">
        <f>Indicators!E80</f>
        <v>0.16703223274681731</v>
      </c>
      <c r="E16" s="13">
        <f>Indicators!F80</f>
        <v>0.43792867824003007</v>
      </c>
      <c r="F16" s="13">
        <f>Indicators!G80</f>
        <v>8.297279222030185E-2</v>
      </c>
      <c r="G16" t="str">
        <f>Indicators!H80</f>
        <v>Transport &amp; Infrastructure</v>
      </c>
      <c r="I16">
        <v>12</v>
      </c>
      <c r="J16" s="3" t="str">
        <f t="shared" si="0"/>
        <v>Urban Planning &amp; Housing</v>
      </c>
      <c r="K16">
        <f t="shared" si="1"/>
        <v>0.45684759458214469</v>
      </c>
    </row>
    <row r="17" spans="1:11" ht="15.75" customHeight="1" x14ac:dyDescent="0.2">
      <c r="A17" t="str">
        <f>Indicators!A81</f>
        <v>Urban Planning &amp; Housing</v>
      </c>
      <c r="B17" s="13">
        <f>Indicators!C81</f>
        <v>0.36312520359922368</v>
      </c>
      <c r="C17" s="13">
        <f>Indicators!D81</f>
        <v>0.68024900962082635</v>
      </c>
      <c r="D17" s="13">
        <f>Indicators!E81</f>
        <v>0.23545672905916398</v>
      </c>
      <c r="E17" s="13">
        <f>Indicators!F81</f>
        <v>0.87477036564173483</v>
      </c>
      <c r="F17" s="13">
        <f>Indicators!G81</f>
        <v>0.13063666498977453</v>
      </c>
      <c r="G17" t="str">
        <f>Indicators!H81</f>
        <v>Urban Planning &amp; Housing</v>
      </c>
      <c r="I17">
        <v>13</v>
      </c>
      <c r="J17" s="3" t="str">
        <f t="shared" si="0"/>
        <v>Business</v>
      </c>
      <c r="K17">
        <f t="shared" si="1"/>
        <v>0.42094892435837294</v>
      </c>
    </row>
    <row r="18" spans="1:11" ht="15.75" customHeight="1" x14ac:dyDescent="0.2">
      <c r="A18" t="str">
        <f>Indicators!A82</f>
        <v>Welfare</v>
      </c>
      <c r="B18" s="13">
        <f>Indicators!C82</f>
        <v>0.96660505555770981</v>
      </c>
      <c r="C18" s="13">
        <f>Indicators!D82</f>
        <v>0.72056326775192259</v>
      </c>
      <c r="D18" s="13">
        <f>Indicators!E82</f>
        <v>0.31570504742188238</v>
      </c>
      <c r="E18" s="13">
        <f>Indicators!F82</f>
        <v>0.5122365958831665</v>
      </c>
      <c r="F18" s="13">
        <f>Indicators!G82</f>
        <v>1</v>
      </c>
      <c r="G18" t="str">
        <f>Indicators!H82</f>
        <v>Welfare</v>
      </c>
      <c r="I18">
        <v>14</v>
      </c>
      <c r="J18" s="3" t="str">
        <f t="shared" si="0"/>
        <v>Transport &amp; Infrastructure</v>
      </c>
      <c r="K18">
        <f t="shared" si="1"/>
        <v>0.4168127772496999</v>
      </c>
    </row>
    <row r="20" spans="1:11" ht="15.75" customHeight="1" x14ac:dyDescent="0.2">
      <c r="A20" s="40" t="s">
        <v>64</v>
      </c>
    </row>
    <row r="21" spans="1:11" ht="15.75" customHeight="1" x14ac:dyDescent="0.2">
      <c r="A21" s="42" t="str">
        <f>Indicators!A67</f>
        <v>Categories/Indicators</v>
      </c>
      <c r="B21" s="7" t="str">
        <f>Indicators!C66</f>
        <v>Efficiency</v>
      </c>
      <c r="C21" s="7" t="str">
        <f>Indicators!D66</f>
        <v>Size of the community</v>
      </c>
      <c r="D21" s="7" t="str">
        <f>Indicators!E66</f>
        <v>Involvement</v>
      </c>
      <c r="E21" s="7" t="str">
        <f>Indicators!F66</f>
        <v xml:space="preserve">Reputation </v>
      </c>
      <c r="F21" s="7" t="str">
        <f>Indicators!G66</f>
        <v xml:space="preserve">Maturity </v>
      </c>
      <c r="G21" s="45"/>
      <c r="H21" s="45"/>
    </row>
    <row r="22" spans="1:11" ht="15.75" customHeight="1" x14ac:dyDescent="0.2">
      <c r="G22" s="11" t="s">
        <v>13</v>
      </c>
      <c r="H22" s="11"/>
      <c r="I22" s="11" t="s">
        <v>67</v>
      </c>
      <c r="J22" s="79" t="s">
        <v>84</v>
      </c>
    </row>
    <row r="23" spans="1:11" ht="15.75" customHeight="1" x14ac:dyDescent="0.2">
      <c r="A23" s="42" t="str">
        <f>Indicators!A69</f>
        <v>Administration &amp; Finance</v>
      </c>
      <c r="B23" s="10">
        <f>Indicators!C69*$B$3</f>
        <v>0.10819431872063452</v>
      </c>
      <c r="C23" s="10">
        <f>Indicators!D69*$C$3</f>
        <v>0.12675972597490967</v>
      </c>
      <c r="D23" s="10">
        <f>Indicators!E69*$D$3</f>
        <v>4.8583190843914117E-2</v>
      </c>
      <c r="E23" s="10">
        <f>Indicators!F69*$E$3</f>
        <v>0.13298093223759627</v>
      </c>
      <c r="F23" s="10">
        <f>Indicators!G69*$F$3</f>
        <v>5.2779003690219345E-2</v>
      </c>
      <c r="G23" s="42" t="str">
        <f>Indicators!H69</f>
        <v>Administration &amp; Finance</v>
      </c>
      <c r="H23" s="42"/>
      <c r="I23">
        <f t="shared" ref="I23:I36" si="2">SUM(B23:F23)</f>
        <v>0.4692971714672739</v>
      </c>
      <c r="J23">
        <f>_xlfn.RANK.EQ(I23,$I$23:$I$36,0)</f>
        <v>9</v>
      </c>
    </row>
    <row r="24" spans="1:11" ht="15.75" customHeight="1" x14ac:dyDescent="0.2">
      <c r="A24" s="42" t="str">
        <f>Indicators!A70</f>
        <v>Business</v>
      </c>
      <c r="B24" s="10">
        <f>Indicators!C70*$B$3</f>
        <v>0.11190069379724553</v>
      </c>
      <c r="C24" s="10">
        <f>Indicators!D70*$C$3</f>
        <v>7.8036344550192011E-2</v>
      </c>
      <c r="D24" s="10">
        <f>Indicators!E70*$D$3</f>
        <v>2.7010957502101047E-2</v>
      </c>
      <c r="E24" s="10">
        <f>Indicators!F70*$E$3</f>
        <v>0.18650522926292917</v>
      </c>
      <c r="F24" s="10">
        <f>Indicators!G70*$F$3</f>
        <v>1.7495699245905192E-2</v>
      </c>
      <c r="G24" s="42" t="str">
        <f>Indicators!H70</f>
        <v>Business</v>
      </c>
      <c r="H24" s="42"/>
      <c r="I24">
        <f t="shared" si="2"/>
        <v>0.42094892435837294</v>
      </c>
      <c r="J24">
        <f t="shared" ref="J24:J36" si="3">_xlfn.RANK.EQ(I24,$I$23:$I$36,0)</f>
        <v>13</v>
      </c>
    </row>
    <row r="25" spans="1:11" ht="15.75" customHeight="1" x14ac:dyDescent="0.2">
      <c r="A25" s="42" t="str">
        <f>Indicators!A71</f>
        <v>Demographics</v>
      </c>
      <c r="B25" s="10">
        <f>Indicators!C71*$B$3</f>
        <v>0.15196310861945539</v>
      </c>
      <c r="C25" s="10">
        <f>Indicators!D71*$C$3</f>
        <v>0.11123938879456707</v>
      </c>
      <c r="D25" s="10">
        <f>Indicators!E71*$D$3</f>
        <v>0.12147263838407721</v>
      </c>
      <c r="E25" s="10">
        <f>Indicators!F71*$E$3</f>
        <v>0.11549100968188107</v>
      </c>
      <c r="F25" s="10">
        <f>Indicators!G71*$F$3</f>
        <v>3.9709259922586289E-2</v>
      </c>
      <c r="G25" s="42" t="str">
        <f>Indicators!H71</f>
        <v>Demographics</v>
      </c>
      <c r="H25" s="42"/>
      <c r="I25">
        <f t="shared" si="2"/>
        <v>0.53987540540256707</v>
      </c>
      <c r="J25">
        <f t="shared" si="3"/>
        <v>7</v>
      </c>
    </row>
    <row r="26" spans="1:11" ht="15.75" customHeight="1" x14ac:dyDescent="0.2">
      <c r="A26" s="42" t="str">
        <f>Indicators!A72</f>
        <v>Education</v>
      </c>
      <c r="B26" s="10">
        <f>Indicators!C72*$B$3</f>
        <v>0.2</v>
      </c>
      <c r="C26" s="10">
        <f>Indicators!D72*$C$3</f>
        <v>0.16589164624909775</v>
      </c>
      <c r="D26" s="10">
        <f>Indicators!E72*$D$3</f>
        <v>6.1837850259116534E-2</v>
      </c>
      <c r="E26" s="10">
        <f>Indicators!F72*$E$3</f>
        <v>0.2</v>
      </c>
      <c r="F26" s="10">
        <f>Indicators!G72*$F$3</f>
        <v>1.2103239338549059E-2</v>
      </c>
      <c r="G26" s="42" t="str">
        <f>Indicators!H72</f>
        <v>Education</v>
      </c>
      <c r="H26" s="42"/>
      <c r="I26">
        <f t="shared" si="2"/>
        <v>0.63983273584676337</v>
      </c>
      <c r="J26">
        <f t="shared" si="3"/>
        <v>4</v>
      </c>
    </row>
    <row r="27" spans="1:11" ht="15.75" customHeight="1" x14ac:dyDescent="0.2">
      <c r="A27" s="42" t="str">
        <f>Indicators!A73</f>
        <v>Ethics &amp; Democracy</v>
      </c>
      <c r="B27" s="10">
        <f>Indicators!C73*$B$3</f>
        <v>9.7888381339085576E-2</v>
      </c>
      <c r="C27" s="10">
        <f>Indicators!D73*$C$3</f>
        <v>0.17201679921365387</v>
      </c>
      <c r="D27" s="10">
        <f>Indicators!E73*$D$3</f>
        <v>0.2</v>
      </c>
      <c r="E27" s="10">
        <f>Indicators!F73*$E$3</f>
        <v>0.18454247652325836</v>
      </c>
      <c r="F27" s="10">
        <f>Indicators!G73*$F$3</f>
        <v>0.1186673373948226</v>
      </c>
      <c r="G27" s="42" t="str">
        <f>Indicators!H73</f>
        <v>Ethics &amp; Democracy</v>
      </c>
      <c r="H27" s="42"/>
      <c r="I27">
        <f t="shared" si="2"/>
        <v>0.77311499447082044</v>
      </c>
      <c r="J27">
        <f t="shared" si="3"/>
        <v>1</v>
      </c>
    </row>
    <row r="28" spans="1:11" ht="15.75" customHeight="1" x14ac:dyDescent="0.2">
      <c r="A28" s="42" t="str">
        <f>Indicators!A74</f>
        <v>Geospatial</v>
      </c>
      <c r="B28" s="10">
        <f>Indicators!C74*$B$3</f>
        <v>0.19946954253523597</v>
      </c>
      <c r="C28" s="10">
        <f>Indicators!D74*$C$3</f>
        <v>0.2</v>
      </c>
      <c r="D28" s="10">
        <f>Indicators!E74*$D$3</f>
        <v>6.3870836897638714E-2</v>
      </c>
      <c r="E28" s="10">
        <f>Indicators!F74*$E$3</f>
        <v>0.18087668900946907</v>
      </c>
      <c r="F28" s="10">
        <f>Indicators!G74*$F$3</f>
        <v>7.328881232176658E-2</v>
      </c>
      <c r="G28" s="42" t="str">
        <f>Indicators!H74</f>
        <v>Geospatial</v>
      </c>
      <c r="H28" s="42"/>
      <c r="I28">
        <f t="shared" si="2"/>
        <v>0.71750588076411037</v>
      </c>
      <c r="J28">
        <f t="shared" si="3"/>
        <v>2</v>
      </c>
    </row>
    <row r="29" spans="1:11" ht="15.75" customHeight="1" x14ac:dyDescent="0.2">
      <c r="A29" s="42" t="str">
        <f>Indicators!A75</f>
        <v>Health</v>
      </c>
      <c r="B29" s="10">
        <f>Indicators!C75*$B$3</f>
        <v>0.14355819233868017</v>
      </c>
      <c r="C29" s="10">
        <f>Indicators!D75*$C$3</f>
        <v>0.12058867251375056</v>
      </c>
      <c r="D29" s="10">
        <f>Indicators!E75*$D$3</f>
        <v>4.0139731792632312E-2</v>
      </c>
      <c r="E29" s="10">
        <f>Indicators!F75*$E$3</f>
        <v>0.11265961718645429</v>
      </c>
      <c r="F29" s="10">
        <f>Indicators!G75*$F$3</f>
        <v>4.2669679611576132E-2</v>
      </c>
      <c r="G29" s="42" t="str">
        <f>Indicators!H75</f>
        <v>Health</v>
      </c>
      <c r="H29" s="42"/>
      <c r="I29">
        <f t="shared" si="2"/>
        <v>0.45961589344309345</v>
      </c>
      <c r="J29">
        <f t="shared" si="3"/>
        <v>11</v>
      </c>
    </row>
    <row r="30" spans="1:11" ht="15.75" customHeight="1" x14ac:dyDescent="0.2">
      <c r="A30" s="42" t="str">
        <f>Indicators!A76</f>
        <v>Recreation &amp; Culture</v>
      </c>
      <c r="B30" s="10">
        <f>Indicators!C76*$B$3</f>
        <v>0.16341684149903329</v>
      </c>
      <c r="C30" s="10">
        <f>Indicators!D76*$C$3</f>
        <v>0.1601300641321759</v>
      </c>
      <c r="D30" s="10">
        <f>Indicators!E76*$D$3</f>
        <v>3.4047359770761974E-2</v>
      </c>
      <c r="E30" s="10">
        <f>Indicators!F76*$E$3</f>
        <v>0.14960778851370174</v>
      </c>
      <c r="F30" s="10">
        <f>Indicators!G76*$F$3</f>
        <v>2.4473156360613636E-2</v>
      </c>
      <c r="G30" s="42" t="str">
        <f>Indicators!H76</f>
        <v>Recreation &amp; Culture</v>
      </c>
      <c r="H30" s="42"/>
      <c r="I30">
        <f t="shared" si="2"/>
        <v>0.5316752102762865</v>
      </c>
      <c r="J30">
        <f t="shared" si="3"/>
        <v>8</v>
      </c>
    </row>
    <row r="31" spans="1:11" ht="15.75" customHeight="1" x14ac:dyDescent="0.2">
      <c r="A31" s="42" t="str">
        <f>Indicators!A77</f>
        <v>Safety</v>
      </c>
      <c r="B31" s="10">
        <f>Indicators!C77*$B$3</f>
        <v>0.17541030963849757</v>
      </c>
      <c r="C31" s="10">
        <f>Indicators!D77*$C$3</f>
        <v>0.12613990301816272</v>
      </c>
      <c r="D31" s="10">
        <f>Indicators!E77*$D$3</f>
        <v>8.4436159591578547E-2</v>
      </c>
      <c r="E31" s="10">
        <f>Indicators!F77*$E$3</f>
        <v>0.1273226066449745</v>
      </c>
      <c r="F31" s="10">
        <f>Indicators!G77*$F$3</f>
        <v>9.5371857939422988E-2</v>
      </c>
      <c r="G31" s="42" t="str">
        <f>Indicators!H77</f>
        <v>Safety</v>
      </c>
      <c r="H31" s="42"/>
      <c r="I31">
        <f t="shared" si="2"/>
        <v>0.60868083683263641</v>
      </c>
      <c r="J31">
        <f t="shared" si="3"/>
        <v>5</v>
      </c>
    </row>
    <row r="32" spans="1:11" ht="15.75" customHeight="1" x14ac:dyDescent="0.2">
      <c r="A32" s="42" t="str">
        <f>Indicators!A78</f>
        <v>Services</v>
      </c>
      <c r="B32" s="10">
        <f>Indicators!C78*$B$3</f>
        <v>0.18948525990779513</v>
      </c>
      <c r="C32" s="10">
        <f>Indicators!D78*$C$3</f>
        <v>0.1216589861751152</v>
      </c>
      <c r="D32" s="10">
        <f>Indicators!E78*$D$3</f>
        <v>4.8216757681608019E-2</v>
      </c>
      <c r="E32" s="10">
        <f>Indicators!F78*$E$3</f>
        <v>0.15930144544252428</v>
      </c>
      <c r="F32" s="10">
        <f>Indicators!G78*$F$3</f>
        <v>4.838117102297107E-2</v>
      </c>
      <c r="G32" s="42" t="str">
        <f>Indicators!H78</f>
        <v>Services</v>
      </c>
      <c r="H32" s="42"/>
      <c r="I32">
        <f t="shared" si="2"/>
        <v>0.56704362023001376</v>
      </c>
      <c r="J32">
        <f t="shared" si="3"/>
        <v>6</v>
      </c>
    </row>
    <row r="33" spans="1:10" ht="15.75" customHeight="1" x14ac:dyDescent="0.2">
      <c r="A33" s="42" t="str">
        <f>Indicators!A79</f>
        <v>Sustainability</v>
      </c>
      <c r="B33" s="10">
        <f>Indicators!C79*$B$3</f>
        <v>0.14515794566945464</v>
      </c>
      <c r="C33" s="10">
        <f>Indicators!D79*$C$3</f>
        <v>0.11360476663356507</v>
      </c>
      <c r="D33" s="10">
        <f>Indicators!E79*$D$3</f>
        <v>4.9080305686532481E-2</v>
      </c>
      <c r="E33" s="10">
        <f>Indicators!F79*$E$3</f>
        <v>0.1467825360787077</v>
      </c>
      <c r="F33" s="10">
        <f>Indicators!G79*$F$3</f>
        <v>1.307163391183579E-2</v>
      </c>
      <c r="G33" s="42" t="str">
        <f>Indicators!H79</f>
        <v>Sustainability</v>
      </c>
      <c r="H33" s="42"/>
      <c r="I33">
        <f t="shared" si="2"/>
        <v>0.46769718798009569</v>
      </c>
      <c r="J33">
        <f t="shared" si="3"/>
        <v>10</v>
      </c>
    </row>
    <row r="34" spans="1:10" ht="15.75" customHeight="1" x14ac:dyDescent="0.2">
      <c r="A34" s="42" t="str">
        <f>Indicators!A80</f>
        <v>Transport &amp; Infrastructure</v>
      </c>
      <c r="B34" s="10">
        <f>Indicators!C80*$B$3</f>
        <v>0.17808782654388355</v>
      </c>
      <c r="C34" s="10">
        <f>Indicators!D80*$C$3</f>
        <v>0.10113821006438646</v>
      </c>
      <c r="D34" s="10">
        <f>Indicators!E80*$D$3</f>
        <v>3.3406446549363464E-2</v>
      </c>
      <c r="E34" s="10">
        <f>Indicators!F80*$E$3</f>
        <v>8.7585735648006022E-2</v>
      </c>
      <c r="F34" s="10">
        <f>Indicators!G80*$F$3</f>
        <v>1.6594558444060371E-2</v>
      </c>
      <c r="G34" s="42" t="str">
        <f>Indicators!H80</f>
        <v>Transport &amp; Infrastructure</v>
      </c>
      <c r="H34" s="42"/>
      <c r="I34">
        <f t="shared" si="2"/>
        <v>0.4168127772496999</v>
      </c>
      <c r="J34">
        <f t="shared" si="3"/>
        <v>14</v>
      </c>
    </row>
    <row r="35" spans="1:10" ht="15.75" customHeight="1" x14ac:dyDescent="0.2">
      <c r="A35" s="42" t="str">
        <f>Indicators!A81</f>
        <v>Urban Planning &amp; Housing</v>
      </c>
      <c r="B35" s="10">
        <f>Indicators!C81*$B$3</f>
        <v>7.2625040719844741E-2</v>
      </c>
      <c r="C35" s="10">
        <f>Indicators!D81*$C$3</f>
        <v>0.13604980192416527</v>
      </c>
      <c r="D35" s="10">
        <f>Indicators!E81*$D$3</f>
        <v>4.7091345811832802E-2</v>
      </c>
      <c r="E35" s="10">
        <f>Indicators!F81*$E$3</f>
        <v>0.17495407312834699</v>
      </c>
      <c r="F35" s="10">
        <f>Indicators!G81*$F$3</f>
        <v>2.6127332997954906E-2</v>
      </c>
      <c r="G35" s="42" t="str">
        <f>Indicators!H81</f>
        <v>Urban Planning &amp; Housing</v>
      </c>
      <c r="H35" s="42"/>
      <c r="I35">
        <f t="shared" si="2"/>
        <v>0.45684759458214469</v>
      </c>
      <c r="J35">
        <f t="shared" si="3"/>
        <v>12</v>
      </c>
    </row>
    <row r="36" spans="1:10" ht="15.75" customHeight="1" x14ac:dyDescent="0.2">
      <c r="A36" s="42" t="str">
        <f>Indicators!A82</f>
        <v>Welfare</v>
      </c>
      <c r="B36" s="10">
        <f>Indicators!C82*$B$3</f>
        <v>0.19332101111154198</v>
      </c>
      <c r="C36" s="10">
        <f>Indicators!D82*$C$3</f>
        <v>0.14411265355038452</v>
      </c>
      <c r="D36" s="10">
        <f>Indicators!E82*$D$3</f>
        <v>6.3141009484376481E-2</v>
      </c>
      <c r="E36" s="10">
        <f>Indicators!F82*$E$3</f>
        <v>0.1024473191766333</v>
      </c>
      <c r="F36" s="10">
        <f>Indicators!G82*$F$3</f>
        <v>0.2</v>
      </c>
      <c r="G36" s="42" t="str">
        <f>Indicators!H82</f>
        <v>Welfare</v>
      </c>
      <c r="H36" s="42"/>
      <c r="I36">
        <f t="shared" si="2"/>
        <v>0.70302199332293625</v>
      </c>
      <c r="J36">
        <f t="shared" si="3"/>
        <v>3</v>
      </c>
    </row>
    <row r="43" spans="1:10" x14ac:dyDescent="0.25">
      <c r="H43" s="63"/>
    </row>
    <row r="44" spans="1:10" x14ac:dyDescent="0.25">
      <c r="H44" s="63"/>
    </row>
    <row r="45" spans="1:10" x14ac:dyDescent="0.25">
      <c r="H45" s="63"/>
    </row>
    <row r="46" spans="1:10" x14ac:dyDescent="0.25">
      <c r="H46" s="63"/>
    </row>
    <row r="47" spans="1:10" x14ac:dyDescent="0.25">
      <c r="H47" s="63"/>
    </row>
    <row r="48" spans="1:10" x14ac:dyDescent="0.25">
      <c r="H48" s="63"/>
    </row>
    <row r="49" spans="8:8" x14ac:dyDescent="0.25">
      <c r="H49" s="63"/>
    </row>
    <row r="50" spans="8:8" x14ac:dyDescent="0.25">
      <c r="H50" s="63"/>
    </row>
    <row r="51" spans="8:8" x14ac:dyDescent="0.25">
      <c r="H51" s="63"/>
    </row>
    <row r="52" spans="8:8" x14ac:dyDescent="0.25">
      <c r="H52" s="63"/>
    </row>
    <row r="53" spans="8:8" x14ac:dyDescent="0.25">
      <c r="H53" s="63"/>
    </row>
    <row r="54" spans="8:8" x14ac:dyDescent="0.25">
      <c r="H54" s="63"/>
    </row>
    <row r="55" spans="8:8" x14ac:dyDescent="0.25">
      <c r="H55" s="63"/>
    </row>
    <row r="56" spans="8:8" x14ac:dyDescent="0.25">
      <c r="H56" s="63"/>
    </row>
    <row r="73" spans="5:5" ht="12.75" x14ac:dyDescent="0.2">
      <c r="E73" s="12"/>
    </row>
    <row r="74" spans="5:5" ht="12.75" x14ac:dyDescent="0.2">
      <c r="E74" s="12"/>
    </row>
  </sheetData>
  <sortState ref="J5:K18">
    <sortCondition descending="1" ref="K6:K19"/>
    <sortCondition ref="J6:J19"/>
  </sortState>
  <conditionalFormatting sqref="I23:I36">
    <cfRule type="colorScale" priority="1">
      <colorScale>
        <cfvo type="min"/>
        <cfvo type="percentile" val="50"/>
        <cfvo type="max"/>
        <color rgb="FFF8696B"/>
        <color rgb="FFFFD666"/>
        <color rgb="FF63BE7B"/>
      </colorScale>
    </cfRule>
  </conditionalFormatting>
  <conditionalFormatting sqref="K5:K18">
    <cfRule type="colorScale" priority="2">
      <colorScale>
        <cfvo type="min"/>
        <cfvo type="percentile" val="50"/>
        <cfvo type="max"/>
        <color rgb="FFF8696B"/>
        <color rgb="FFFFD666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Indicators</vt:lpstr>
      <vt:lpstr>AHP Criterion Pair Comparison</vt:lpstr>
      <vt:lpstr>AHP Direct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aeprieto</dc:creator>
  <cp:lastModifiedBy>aeprieto</cp:lastModifiedBy>
  <dcterms:created xsi:type="dcterms:W3CDTF">2016-09-19T12:29:11Z</dcterms:created>
  <dcterms:modified xsi:type="dcterms:W3CDTF">2016-09-19T12:32:28Z</dcterms:modified>
</cp:coreProperties>
</file>