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ixa-my.sharepoint.com/personal/c070804_corp_caixa_gov_br/Documents/Área de Trabalho/"/>
    </mc:Choice>
  </mc:AlternateContent>
  <xr:revisionPtr revIDLastSave="491" documentId="8_{79C09C93-B6A3-434F-96E2-86528055ABEF}" xr6:coauthVersionLast="47" xr6:coauthVersionMax="47" xr10:uidLastSave="{191FA2B2-9174-478F-A4F8-79AFCE60A7B0}"/>
  <bookViews>
    <workbookView xWindow="52680" yWindow="-90" windowWidth="29040" windowHeight="15720" tabRatio="46" xr2:uid="{15F5BFA6-3A31-4F9C-9D46-4B3998C7654E}"/>
  </bookViews>
  <sheets>
    <sheet name="FRONT_END" sheetId="1" r:id="rId1"/>
    <sheet name="TAB_APOIO" sheetId="2" r:id="rId2"/>
  </sheets>
  <definedNames>
    <definedName name="aporte">FRONT_END!$D$14</definedName>
    <definedName name="patrimonio">FRONT_END!$D$17</definedName>
    <definedName name="prazo">FRONT_END!$D$15</definedName>
    <definedName name="qtd_anos">FRONT_END!$D$15</definedName>
    <definedName name="rendimento_carteira">FRONT_END!$D$10</definedName>
    <definedName name="taxa_mensal">FRONT_END!$D$16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24" i="1"/>
  <c r="D24" i="1" s="1"/>
  <c r="C23" i="1"/>
  <c r="D23" i="1" s="1"/>
  <c r="C22" i="1"/>
  <c r="D22" i="1" s="1"/>
  <c r="C21" i="1"/>
  <c r="D21" i="1" s="1"/>
  <c r="C32" i="1"/>
  <c r="C33" i="1"/>
  <c r="C34" i="1"/>
  <c r="C35" i="1"/>
  <c r="C36" i="1"/>
  <c r="C31" i="1"/>
  <c r="H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28" i="1"/>
  <c r="D17" i="1"/>
  <c r="D18" i="1" s="1"/>
  <c r="D11" i="1"/>
  <c r="D32" i="1" l="1"/>
  <c r="D35" i="1"/>
  <c r="D31" i="1"/>
  <c r="D36" i="1"/>
  <c r="D34" i="1"/>
  <c r="D33" i="1"/>
  <c r="D37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<sst xmlns="http://schemas.openxmlformats.org/spreadsheetml/2006/main" count="71" uniqueCount="34">
  <si>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</si>
  <si>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</si>
  <si>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</si>
  <si>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</si>
  <si>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INVESTIMENTO MENSAL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</si>
  <si>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</si>
  <si>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</si>
  <si>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</si>
  <si>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</si>
  <si>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</si>
  <si>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</si>
  <si>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</si>
  <si>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</si>
  <si>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Rendimento Carteira</t>
  </si>
  <si>
    <t>Sugestão de investimento</t>
  </si>
  <si>
    <t>CONFIGURAÇÕES</t>
  </si>
  <si>
    <t>PERFIL</t>
  </si>
  <si>
    <t>TIPO DE FII</t>
  </si>
  <si>
    <t>Conservador</t>
  </si>
  <si>
    <t>PAPEL</t>
  </si>
  <si>
    <t>TIJOLO</t>
  </si>
  <si>
    <t>HIBRIDOS</t>
  </si>
  <si>
    <t>FOFs</t>
  </si>
  <si>
    <t>DESENVOLVIMENTO</t>
  </si>
  <si>
    <t>HOTELARIAS</t>
  </si>
  <si>
    <t>VALOR A SER INVESTIDO POR MÊS</t>
  </si>
  <si>
    <t>% sugerido</t>
  </si>
  <si>
    <t>Valores</t>
  </si>
  <si>
    <t>Moderado</t>
  </si>
  <si>
    <t>Agressivo</t>
  </si>
  <si>
    <t>CHAVE</t>
  </si>
  <si>
    <t>%</t>
  </si>
  <si>
    <t>Moderado-TIJOLO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</si>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</sst>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Segoe UI"/>
      <family val="2"/>
    </font>
    <font>
      <sz val="11"/>
      <color rgb="FFFF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0" applyNumberFormat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10" fontId="3" fillId="0" borderId="8" xfId="2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0" fontId="5" fillId="0" borderId="8" xfId="2" applyNumberFormat="1" applyFont="1" applyBorder="1" applyAlignment="1">
      <alignment horizontal="center"/>
    </xf>
    <xf numFmtId="0" fontId="2" fillId="3" borderId="0" xfId="0" applyFont="1" applyFill="1"/>
    <xf numFmtId="8" fontId="5" fillId="5" borderId="8" xfId="0" applyNumberFormat="1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8" fontId="5" fillId="5" borderId="10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left" indent="3"/>
    </xf>
    <xf numFmtId="164" fontId="3" fillId="5" borderId="14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left" indent="3"/>
    </xf>
    <xf numFmtId="164" fontId="3" fillId="5" borderId="15" xfId="0" applyNumberFormat="1" applyFont="1" applyFill="1" applyBorder="1" applyAlignment="1">
      <alignment horizontal="center"/>
    </xf>
    <xf numFmtId="164" fontId="3" fillId="5" borderId="10" xfId="0" applyNumberFormat="1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/>
    </xf>
    <xf numFmtId="164" fontId="3" fillId="7" borderId="10" xfId="0" applyNumberFormat="1" applyFont="1" applyFill="1" applyBorder="1" applyAlignment="1">
      <alignment horizontal="center"/>
    </xf>
    <xf numFmtId="7" fontId="5" fillId="8" borderId="11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left" indent="3"/>
    </xf>
    <xf numFmtId="164" fontId="3" fillId="3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3"/>
    </xf>
    <xf numFmtId="0" fontId="4" fillId="5" borderId="12" xfId="0" applyFont="1" applyFill="1" applyBorder="1" applyAlignment="1">
      <alignment horizontal="left" indent="3"/>
    </xf>
    <xf numFmtId="0" fontId="4" fillId="5" borderId="4" xfId="0" applyFont="1" applyFill="1" applyBorder="1" applyAlignment="1">
      <alignment horizontal="left" indent="3"/>
    </xf>
    <xf numFmtId="0" fontId="4" fillId="5" borderId="13" xfId="0" applyFont="1" applyFill="1" applyBorder="1" applyAlignment="1">
      <alignment horizontal="left" indent="3"/>
    </xf>
    <xf numFmtId="0" fontId="6" fillId="5" borderId="3" xfId="0" applyFont="1" applyFill="1" applyBorder="1" applyAlignment="1">
      <alignment horizontal="left" indent="3"/>
    </xf>
    <xf numFmtId="0" fontId="6" fillId="5" borderId="12" xfId="0" applyFont="1" applyFill="1" applyBorder="1" applyAlignment="1">
      <alignment horizontal="left" indent="3"/>
    </xf>
    <xf numFmtId="0" fontId="6" fillId="5" borderId="4" xfId="0" applyFont="1" applyFill="1" applyBorder="1" applyAlignment="1">
      <alignment horizontal="left" indent="3"/>
    </xf>
    <xf numFmtId="0" fontId="6" fillId="5" borderId="13" xfId="0" applyFont="1" applyFill="1" applyBorder="1" applyAlignment="1">
      <alignment horizontal="left" indent="3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/>
    <xf numFmtId="0" fontId="0" fillId="0" borderId="3" xfId="0" applyBorder="1"/>
    <xf numFmtId="0" fontId="0" fillId="0" borderId="0" xfId="0" applyBorder="1" applyAlignment="1">
      <alignment horizontal="center"/>
    </xf>
    <xf numFmtId="9" fontId="0" fillId="0" borderId="16" xfId="2" applyFont="1" applyBorder="1" applyAlignment="1">
      <alignment horizontal="center"/>
    </xf>
    <xf numFmtId="0" fontId="0" fillId="0" borderId="20" xfId="0" applyBorder="1"/>
    <xf numFmtId="9" fontId="0" fillId="0" borderId="21" xfId="2" applyFont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horizontal="center"/>
    </xf>
    <xf numFmtId="9" fontId="0" fillId="0" borderId="18" xfId="2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9" fontId="9" fillId="0" borderId="24" xfId="2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8" fillId="9" borderId="0" xfId="3"/>
    <xf numFmtId="9" fontId="8" fillId="9" borderId="0" xfId="2" applyFont="1" applyFill="1"/>
    <xf numFmtId="44" fontId="10" fillId="4" borderId="1" xfId="1" applyFont="1" applyFill="1" applyBorder="1" applyAlignment="1">
      <alignment horizontal="center" vertical="center"/>
    </xf>
    <xf numFmtId="44" fontId="10" fillId="4" borderId="5" xfId="1" applyFont="1" applyFill="1" applyBorder="1" applyAlignment="1">
      <alignment horizontal="center" vertical="center"/>
    </xf>
    <xf numFmtId="44" fontId="10" fillId="4" borderId="2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8" fillId="9" borderId="0" xfId="3" applyBorder="1" applyAlignment="1">
      <alignment horizontal="left"/>
    </xf>
    <xf numFmtId="164" fontId="8" fillId="9" borderId="0" xfId="3" applyNumberForma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164" fontId="5" fillId="5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164" fontId="5" fillId="10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10" borderId="0" xfId="0" applyFont="1" applyFill="1" applyBorder="1"/>
    <xf numFmtId="164" fontId="5" fillId="10" borderId="0" xfId="0" applyNumberFormat="1" applyFont="1" applyFill="1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971401</xdr:colOff>
      <xdr:row>5</xdr:row>
      <xdr:rowOff>161774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6309F5-85F7-1C50-2F51-CE26B368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0476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4885-7870-45E8-B408-51EEA46E24AB}">
  <dimension ref="A1:F39"/>
  <sheetViews>
    <sheetView showGridLines="0" tabSelected="1" topLeftCell="A7" zoomScaleNormal="100" workbookViewId="0">
      <selection activeCell="B29" sqref="B29"/>
    </sheetView>
  </sheetViews>
  <sheetFormatPr defaultColWidth="0" defaultRowHeight="16.5" zeroHeight="1" x14ac:dyDescent="0.3"/>
  <cols>
    <col min="1" max="1" width="3.28515625" style="1" bestFit="1" customWidth="1"/>
    <col min="2" max="2" width="39.5703125" style="2" bestFit="1" customWidth="1"/>
    <col min="3" max="3" width="34.140625" style="3" bestFit="1" customWidth="1"/>
    <col min="4" max="4" width="16.140625" style="3" bestFit="1" customWidth="1"/>
    <col min="5" max="5" width="3.42578125" style="2" customWidth="1"/>
    <col min="6" max="6" width="6.85546875" style="3" hidden="1" customWidth="1"/>
    <col min="7" max="11" width="9.140625" style="2" hidden="1" customWidth="1"/>
    <col min="12" max="16384" width="9.140625" style="2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ht="17.25" thickBot="1" x14ac:dyDescent="0.35"/>
    <row r="8" spans="2:4" ht="30.75" x14ac:dyDescent="0.3">
      <c r="B8" s="56" t="s">
        <v>15</v>
      </c>
      <c r="C8" s="57"/>
      <c r="D8" s="58"/>
    </row>
    <row r="9" spans="2:4" ht="18" thickBot="1" x14ac:dyDescent="0.35">
      <c r="B9" s="31" t="s">
        <v>12</v>
      </c>
      <c r="C9" s="32"/>
      <c r="D9" s="4">
        <v>8217.9699999999993</v>
      </c>
    </row>
    <row r="10" spans="2:4" ht="18" thickBot="1" x14ac:dyDescent="0.35">
      <c r="B10" s="31" t="s">
        <v>13</v>
      </c>
      <c r="C10" s="32"/>
      <c r="D10" s="5">
        <v>6.0000000000000001E-3</v>
      </c>
    </row>
    <row r="11" spans="2:4" ht="18" thickBot="1" x14ac:dyDescent="0.35">
      <c r="B11" s="33" t="s">
        <v>14</v>
      </c>
      <c r="C11" s="34"/>
      <c r="D11" s="17">
        <f>D9*30%</f>
        <v>2465.3909999999996</v>
      </c>
    </row>
    <row r="12" spans="2:4" ht="17.25" thickBot="1" x14ac:dyDescent="0.35"/>
    <row r="13" spans="2:4" ht="31.5" thickBot="1" x14ac:dyDescent="0.35">
      <c r="B13" s="59" t="s">
        <v>4</v>
      </c>
      <c r="C13" s="60"/>
      <c r="D13" s="61"/>
    </row>
    <row r="14" spans="2:4" ht="18" thickBot="1" x14ac:dyDescent="0.35">
      <c r="B14" s="31" t="s">
        <v>0</v>
      </c>
      <c r="C14" s="32"/>
      <c r="D14" s="21">
        <v>500</v>
      </c>
    </row>
    <row r="15" spans="2:4" ht="18" thickBot="1" x14ac:dyDescent="0.35">
      <c r="B15" s="31" t="s">
        <v>1</v>
      </c>
      <c r="C15" s="32"/>
      <c r="D15" s="6">
        <v>5</v>
      </c>
    </row>
    <row r="16" spans="2:4" ht="18" thickBot="1" x14ac:dyDescent="0.35">
      <c r="B16" s="31" t="s">
        <v>2</v>
      </c>
      <c r="C16" s="32"/>
      <c r="D16" s="7">
        <v>1.0789999999999999E-2</v>
      </c>
    </row>
    <row r="17" spans="1:6" s="10" customFormat="1" ht="18" thickBot="1" x14ac:dyDescent="0.35">
      <c r="A17" s="8"/>
      <c r="B17" s="35" t="s">
        <v>3</v>
      </c>
      <c r="C17" s="36"/>
      <c r="D17" s="9">
        <f>FV(taxa_mensal,qtd_anos*12,aporte*-1)</f>
        <v>41888.456999243819</v>
      </c>
      <c r="F17" s="11"/>
    </row>
    <row r="18" spans="1:6" ht="18" thickBot="1" x14ac:dyDescent="0.35">
      <c r="B18" s="37" t="s">
        <v>5</v>
      </c>
      <c r="C18" s="38"/>
      <c r="D18" s="12">
        <f>patrimonio*rendimento_carteira</f>
        <v>251.33074199546292</v>
      </c>
    </row>
    <row r="19" spans="1:6" ht="17.25" thickBot="1" x14ac:dyDescent="0.35"/>
    <row r="20" spans="1:6" ht="31.5" thickBot="1" x14ac:dyDescent="0.35">
      <c r="B20" s="59" t="s">
        <v>33</v>
      </c>
      <c r="C20" s="60"/>
      <c r="D20" s="18" t="s">
        <v>11</v>
      </c>
    </row>
    <row r="21" spans="1:6" ht="18" thickBot="1" x14ac:dyDescent="0.35">
      <c r="A21" s="62"/>
      <c r="B21" s="13" t="s">
        <v>6</v>
      </c>
      <c r="C21" s="14">
        <f>FV($C$1+taxa_mensal,2*12,$D$14*-1)</f>
        <v>13613.813648822608</v>
      </c>
      <c r="D21" s="19">
        <f>C21*$D$10</f>
        <v>81.682881892935654</v>
      </c>
    </row>
    <row r="22" spans="1:6" ht="18" thickBot="1" x14ac:dyDescent="0.35">
      <c r="A22" s="63"/>
      <c r="B22" s="13" t="s">
        <v>7</v>
      </c>
      <c r="C22" s="14">
        <f>FV($C$1+taxa_mensal,5*12,$D$14*-1)</f>
        <v>41888.456999243819</v>
      </c>
      <c r="D22" s="19">
        <f>C22*$D$10</f>
        <v>251.33074199546292</v>
      </c>
    </row>
    <row r="23" spans="1:6" ht="18" thickBot="1" x14ac:dyDescent="0.35">
      <c r="A23" s="63"/>
      <c r="B23" s="13" t="s">
        <v>8</v>
      </c>
      <c r="C23" s="14">
        <f>FV($C$1+taxa_mensal,10*12,$D$14*-1)</f>
        <v>121642.1062650861</v>
      </c>
      <c r="D23" s="19">
        <f>C23*$D$10</f>
        <v>729.85263759051657</v>
      </c>
    </row>
    <row r="24" spans="1:6" ht="18" thickBot="1" x14ac:dyDescent="0.35">
      <c r="A24" s="63"/>
      <c r="B24" s="13" t="s">
        <v>9</v>
      </c>
      <c r="C24" s="14">
        <f>FV($C$1+taxa_mensal,20*12,$D$14*-1)</f>
        <v>562599.20004854025</v>
      </c>
      <c r="D24" s="19">
        <f>C24*$D$10</f>
        <v>3375.5952002912418</v>
      </c>
    </row>
    <row r="25" spans="1:6" ht="18" thickBot="1" x14ac:dyDescent="0.35">
      <c r="A25" s="63"/>
      <c r="B25" s="15" t="s">
        <v>10</v>
      </c>
      <c r="C25" s="16">
        <f>FV($C$1+taxa_mensal,30*12,$D$14*-1)</f>
        <v>2161084.8275023573</v>
      </c>
      <c r="D25" s="20">
        <f>C25*$D$10</f>
        <v>12966.508965014144</v>
      </c>
    </row>
    <row r="26" spans="1:6" s="10" customFormat="1" ht="17.25" x14ac:dyDescent="0.3">
      <c r="A26" s="8"/>
      <c r="B26" s="22"/>
      <c r="C26" s="23"/>
      <c r="D26" s="23"/>
      <c r="F26" s="11"/>
    </row>
    <row r="27" spans="1:6" s="11" customFormat="1" x14ac:dyDescent="0.3">
      <c r="A27" s="24"/>
      <c r="B27" s="64" t="s">
        <v>16</v>
      </c>
      <c r="C27" s="65" t="s">
        <v>18</v>
      </c>
      <c r="D27" s="65"/>
    </row>
    <row r="28" spans="1:6" s="11" customFormat="1" ht="17.25" x14ac:dyDescent="0.3">
      <c r="A28" s="24"/>
      <c r="B28" s="66" t="s">
        <v>25</v>
      </c>
      <c r="C28" s="67">
        <f>aporte</f>
        <v>500</v>
      </c>
      <c r="D28" s="68"/>
    </row>
    <row r="29" spans="1:6" s="29" customFormat="1" ht="17.25" x14ac:dyDescent="0.3">
      <c r="A29" s="27"/>
      <c r="B29" s="28"/>
      <c r="C29" s="25"/>
      <c r="D29" s="26"/>
    </row>
    <row r="30" spans="1:6" s="29" customFormat="1" ht="17.25" x14ac:dyDescent="0.3">
      <c r="A30" s="27"/>
      <c r="B30" s="69" t="s">
        <v>17</v>
      </c>
      <c r="C30" s="70" t="s">
        <v>26</v>
      </c>
      <c r="D30" s="71" t="s">
        <v>27</v>
      </c>
    </row>
    <row r="31" spans="1:6" s="29" customFormat="1" x14ac:dyDescent="0.3">
      <c r="A31" s="27"/>
      <c r="B31" s="72" t="s">
        <v>19</v>
      </c>
      <c r="C31" s="30">
        <f>VLOOKUP($C$27&amp;"-"&amp;B31,TAB_APOIO!B:E,4,FALSE)</f>
        <v>0.3</v>
      </c>
      <c r="D31" s="26">
        <f>C31*$C$28</f>
        <v>150</v>
      </c>
    </row>
    <row r="32" spans="1:6" s="11" customFormat="1" x14ac:dyDescent="0.3">
      <c r="A32" s="24"/>
      <c r="B32" s="72" t="s">
        <v>20</v>
      </c>
      <c r="C32" s="30">
        <f>VLOOKUP($C$27&amp;"-"&amp;B32,TAB_APOIO!B:E,4,FALSE)</f>
        <v>0.5</v>
      </c>
      <c r="D32" s="26">
        <f t="shared" ref="D32:D36" si="0">C32*$C$28</f>
        <v>250</v>
      </c>
    </row>
    <row r="33" spans="1:6" s="11" customFormat="1" x14ac:dyDescent="0.3">
      <c r="A33" s="24"/>
      <c r="B33" s="72" t="s">
        <v>21</v>
      </c>
      <c r="C33" s="30">
        <f>VLOOKUP($C$27&amp;"-"&amp;B33,TAB_APOIO!B:E,4,FALSE)</f>
        <v>0.1</v>
      </c>
      <c r="D33" s="26">
        <f t="shared" si="0"/>
        <v>50</v>
      </c>
    </row>
    <row r="34" spans="1:6" s="11" customFormat="1" x14ac:dyDescent="0.3">
      <c r="A34" s="24"/>
      <c r="B34" s="72" t="s">
        <v>22</v>
      </c>
      <c r="C34" s="30">
        <f>VLOOKUP($C$27&amp;"-"&amp;B34,TAB_APOIO!B:E,4,FALSE)</f>
        <v>0.1</v>
      </c>
      <c r="D34" s="26">
        <f t="shared" si="0"/>
        <v>50</v>
      </c>
    </row>
    <row r="35" spans="1:6" s="11" customFormat="1" x14ac:dyDescent="0.3">
      <c r="A35" s="24"/>
      <c r="B35" s="72" t="s">
        <v>23</v>
      </c>
      <c r="C35" s="30">
        <f>VLOOKUP($C$27&amp;"-"&amp;B35,TAB_APOIO!B:E,4,FALSE)</f>
        <v>0</v>
      </c>
      <c r="D35" s="26">
        <f t="shared" si="0"/>
        <v>0</v>
      </c>
    </row>
    <row r="36" spans="1:6" s="11" customFormat="1" x14ac:dyDescent="0.3">
      <c r="A36" s="24"/>
      <c r="B36" s="72" t="s">
        <v>24</v>
      </c>
      <c r="C36" s="30">
        <f>VLOOKUP($C$27&amp;"-"&amp;B36,TAB_APOIO!B:E,4,FALSE)</f>
        <v>0</v>
      </c>
      <c r="D36" s="26">
        <f t="shared" si="0"/>
        <v>0</v>
      </c>
    </row>
    <row r="37" spans="1:6" s="10" customFormat="1" x14ac:dyDescent="0.3">
      <c r="A37" s="8"/>
      <c r="B37" s="73"/>
      <c r="C37" s="73"/>
      <c r="D37" s="74">
        <f>SUM(D31:D36)</f>
        <v>500</v>
      </c>
      <c r="F37" s="11"/>
    </row>
    <row r="38" spans="1:6" s="10" customFormat="1" x14ac:dyDescent="0.3">
      <c r="A38" s="8"/>
      <c r="F38" s="11"/>
    </row>
    <row r="39" spans="1:6" ht="59.25" hidden="1" customHeight="1" x14ac:dyDescent="0.3"/>
  </sheetData>
  <mergeCells count="11">
    <mergeCell ref="B15:C15"/>
    <mergeCell ref="B16:C16"/>
    <mergeCell ref="B17:C17"/>
    <mergeCell ref="B18:C18"/>
    <mergeCell ref="B20:C20"/>
    <mergeCell ref="B14:C14"/>
    <mergeCell ref="B8:D8"/>
    <mergeCell ref="B9:C9"/>
    <mergeCell ref="B10:C10"/>
    <mergeCell ref="B11:C11"/>
    <mergeCell ref="B13:D13"/>
  </mergeCells>
  <dataValidations count="1">
    <dataValidation type="list" allowBlank="1" showInputMessage="1" showErrorMessage="1" sqref="C27" xr:uid="{512561B8-C8EA-4340-B714-FEFDDE38C45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28CA-D5BD-4E1E-92B3-CF4E23CDD354}">
  <dimension ref="B1:H20"/>
  <sheetViews>
    <sheetView workbookViewId="0">
      <selection activeCell="H2" sqref="H2"/>
    </sheetView>
  </sheetViews>
  <sheetFormatPr defaultRowHeight="15" x14ac:dyDescent="0.25"/>
  <cols>
    <col min="1" max="1" width="3.140625" customWidth="1"/>
    <col min="2" max="2" width="30.85546875" bestFit="1" customWidth="1"/>
    <col min="3" max="3" width="12.140625" style="39" bestFit="1" customWidth="1"/>
    <col min="4" max="4" width="18.5703125" style="39" bestFit="1" customWidth="1"/>
    <col min="5" max="5" width="9.140625" style="40"/>
    <col min="7" max="7" width="16.85546875" bestFit="1" customWidth="1"/>
  </cols>
  <sheetData>
    <row r="1" spans="2:8" ht="15.75" thickBot="1" x14ac:dyDescent="0.3">
      <c r="H1" t="s">
        <v>31</v>
      </c>
    </row>
    <row r="2" spans="2:8" s="42" customFormat="1" x14ac:dyDescent="0.25">
      <c r="B2" s="53" t="s">
        <v>30</v>
      </c>
      <c r="C2" s="51" t="s">
        <v>16</v>
      </c>
      <c r="D2" s="51" t="s">
        <v>17</v>
      </c>
      <c r="E2" s="52" t="s">
        <v>31</v>
      </c>
      <c r="G2" s="54" t="s">
        <v>32</v>
      </c>
      <c r="H2" s="55">
        <f>VLOOKUP(G2,$B:$E,4,FALSE)</f>
        <v>0.4</v>
      </c>
    </row>
    <row r="3" spans="2:8" x14ac:dyDescent="0.25">
      <c r="B3" s="43" t="str">
        <f>C3&amp;"-"&amp;D3</f>
        <v>Conservador-PAPEL</v>
      </c>
      <c r="C3" s="44" t="s">
        <v>18</v>
      </c>
      <c r="D3" s="44" t="s">
        <v>19</v>
      </c>
      <c r="E3" s="45">
        <v>0.3</v>
      </c>
    </row>
    <row r="4" spans="2:8" x14ac:dyDescent="0.25">
      <c r="B4" s="43" t="str">
        <f t="shared" ref="B4:B20" si="0">C4&amp;"-"&amp;D4</f>
        <v>Conservador-TIJOLO</v>
      </c>
      <c r="C4" s="44" t="s">
        <v>18</v>
      </c>
      <c r="D4" s="44" t="s">
        <v>20</v>
      </c>
      <c r="E4" s="45">
        <v>0.5</v>
      </c>
    </row>
    <row r="5" spans="2:8" x14ac:dyDescent="0.25">
      <c r="B5" s="43" t="str">
        <f t="shared" si="0"/>
        <v>Conservador-HIBRIDOS</v>
      </c>
      <c r="C5" s="44" t="s">
        <v>18</v>
      </c>
      <c r="D5" s="44" t="s">
        <v>21</v>
      </c>
      <c r="E5" s="45">
        <v>0.1</v>
      </c>
    </row>
    <row r="6" spans="2:8" x14ac:dyDescent="0.25">
      <c r="B6" s="43" t="str">
        <f t="shared" si="0"/>
        <v>Conservador-FOFs</v>
      </c>
      <c r="C6" s="44" t="s">
        <v>18</v>
      </c>
      <c r="D6" s="44" t="s">
        <v>22</v>
      </c>
      <c r="E6" s="45">
        <v>0.1</v>
      </c>
    </row>
    <row r="7" spans="2:8" x14ac:dyDescent="0.25">
      <c r="B7" s="43" t="str">
        <f t="shared" si="0"/>
        <v>Conservador-DESENVOLVIMENTO</v>
      </c>
      <c r="C7" s="44" t="s">
        <v>18</v>
      </c>
      <c r="D7" s="44" t="s">
        <v>23</v>
      </c>
      <c r="E7" s="45">
        <v>0</v>
      </c>
    </row>
    <row r="8" spans="2:8" x14ac:dyDescent="0.25">
      <c r="B8" s="46" t="str">
        <f t="shared" si="0"/>
        <v>Conservador-HOTELARIAS</v>
      </c>
      <c r="C8" s="41" t="s">
        <v>18</v>
      </c>
      <c r="D8" s="41" t="s">
        <v>24</v>
      </c>
      <c r="E8" s="47">
        <v>0</v>
      </c>
    </row>
    <row r="9" spans="2:8" x14ac:dyDescent="0.25">
      <c r="B9" s="43" t="str">
        <f t="shared" si="0"/>
        <v>Moderado-PAPEL</v>
      </c>
      <c r="C9" s="44" t="s">
        <v>28</v>
      </c>
      <c r="D9" s="44" t="s">
        <v>19</v>
      </c>
      <c r="E9" s="45">
        <v>0.32</v>
      </c>
    </row>
    <row r="10" spans="2:8" x14ac:dyDescent="0.25">
      <c r="B10" s="43" t="str">
        <f t="shared" si="0"/>
        <v>Moderado-TIJOLO</v>
      </c>
      <c r="C10" s="44" t="s">
        <v>28</v>
      </c>
      <c r="D10" s="44" t="s">
        <v>20</v>
      </c>
      <c r="E10" s="45">
        <v>0.4</v>
      </c>
    </row>
    <row r="11" spans="2:8" x14ac:dyDescent="0.25">
      <c r="B11" s="43" t="str">
        <f t="shared" si="0"/>
        <v>Moderado-HIBRIDOS</v>
      </c>
      <c r="C11" s="44" t="s">
        <v>28</v>
      </c>
      <c r="D11" s="44" t="s">
        <v>21</v>
      </c>
      <c r="E11" s="45">
        <v>0.08</v>
      </c>
    </row>
    <row r="12" spans="2:8" x14ac:dyDescent="0.25">
      <c r="B12" s="43" t="str">
        <f t="shared" si="0"/>
        <v>Moderado-FOFs</v>
      </c>
      <c r="C12" s="44" t="s">
        <v>28</v>
      </c>
      <c r="D12" s="44" t="s">
        <v>22</v>
      </c>
      <c r="E12" s="45">
        <v>0.1</v>
      </c>
    </row>
    <row r="13" spans="2:8" x14ac:dyDescent="0.25">
      <c r="B13" s="43" t="str">
        <f t="shared" si="0"/>
        <v>Moderado-DESENVOLVIMENTO</v>
      </c>
      <c r="C13" s="44" t="s">
        <v>28</v>
      </c>
      <c r="D13" s="44" t="s">
        <v>23</v>
      </c>
      <c r="E13" s="45">
        <v>0.05</v>
      </c>
    </row>
    <row r="14" spans="2:8" x14ac:dyDescent="0.25">
      <c r="B14" s="46" t="str">
        <f t="shared" si="0"/>
        <v>Moderado-HOTELARIAS</v>
      </c>
      <c r="C14" s="41" t="s">
        <v>28</v>
      </c>
      <c r="D14" s="41" t="s">
        <v>24</v>
      </c>
      <c r="E14" s="47">
        <v>0.05</v>
      </c>
    </row>
    <row r="15" spans="2:8" x14ac:dyDescent="0.25">
      <c r="B15" s="43" t="str">
        <f t="shared" si="0"/>
        <v>Agressivo-PAPEL</v>
      </c>
      <c r="C15" s="44" t="s">
        <v>29</v>
      </c>
      <c r="D15" s="44" t="s">
        <v>19</v>
      </c>
      <c r="E15" s="45">
        <v>0.5</v>
      </c>
    </row>
    <row r="16" spans="2:8" x14ac:dyDescent="0.25">
      <c r="B16" s="43" t="str">
        <f t="shared" si="0"/>
        <v>Agressivo-TIJOLO</v>
      </c>
      <c r="C16" s="44" t="s">
        <v>29</v>
      </c>
      <c r="D16" s="44" t="s">
        <v>20</v>
      </c>
      <c r="E16" s="45">
        <v>0.1</v>
      </c>
    </row>
    <row r="17" spans="2:5" x14ac:dyDescent="0.25">
      <c r="B17" s="43" t="str">
        <f t="shared" si="0"/>
        <v>Agressivo-HIBRIDOS</v>
      </c>
      <c r="C17" s="44" t="s">
        <v>29</v>
      </c>
      <c r="D17" s="44" t="s">
        <v>21</v>
      </c>
      <c r="E17" s="45">
        <v>0.05</v>
      </c>
    </row>
    <row r="18" spans="2:5" x14ac:dyDescent="0.25">
      <c r="B18" s="43" t="str">
        <f t="shared" si="0"/>
        <v>Agressivo-FOFs</v>
      </c>
      <c r="C18" s="44" t="s">
        <v>29</v>
      </c>
      <c r="D18" s="44" t="s">
        <v>22</v>
      </c>
      <c r="E18" s="45">
        <v>0.05</v>
      </c>
    </row>
    <row r="19" spans="2:5" x14ac:dyDescent="0.25">
      <c r="B19" s="43" t="str">
        <f t="shared" si="0"/>
        <v>Agressivo-DESENVOLVIMENTO</v>
      </c>
      <c r="C19" s="44" t="s">
        <v>29</v>
      </c>
      <c r="D19" s="44" t="s">
        <v>23</v>
      </c>
      <c r="E19" s="45">
        <v>0.2</v>
      </c>
    </row>
    <row r="20" spans="2:5" ht="15.75" thickBot="1" x14ac:dyDescent="0.3">
      <c r="B20" s="48" t="str">
        <f t="shared" si="0"/>
        <v>Agressivo-HOTELARIAS</v>
      </c>
      <c r="C20" s="49" t="s">
        <v>29</v>
      </c>
      <c r="D20" s="49" t="s">
        <v>24</v>
      </c>
      <c r="E20" s="5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FRONT_END</vt:lpstr>
      <vt:lpstr>TAB_APOIO</vt:lpstr>
      <vt:lpstr>aporte</vt:lpstr>
      <vt:lpstr>patrimonio</vt:lpstr>
      <vt:lpstr>prazo</vt:lpstr>
      <vt:lpstr>qtd_anos</vt:lpstr>
      <vt:lpstr>rendimento_carteira</vt:lpstr>
      <vt:lpstr>taxa_mensal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Christina Cortes Araujo</dc:creator>
  <cp:lastModifiedBy>Julia Christina Cortes Araujo</cp:lastModifiedBy>
  <dcterms:created xsi:type="dcterms:W3CDTF">2025-06-25T14:23:09Z</dcterms:created>
  <dcterms:modified xsi:type="dcterms:W3CDTF">2025-06-26T16:25:45Z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2025-06-25T14:28:50Z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9bf2a707-3218-48f0-9a02-a573e311532d</vt:lpwstr>
  </property>
  <property fmtid="{D5CDD505-2E9C-101B-9397-08002B2CF9AE}" pid="8" name="MSIP_Label_9333b259-87ee-4762-9a8c-7b0d155dd87f_ContentBits">
    <vt:lpwstr>1</vt:lpwstr>
  </property>
</Properties>
</file>