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qiandongping/Desktop/ECON4400/"/>
    </mc:Choice>
  </mc:AlternateContent>
  <xr:revisionPtr revIDLastSave="0" documentId="13_ncr:1_{0F74996D-DE36-AC42-A998-0E80E5A0E949}" xr6:coauthVersionLast="43" xr6:coauthVersionMax="43" xr10:uidLastSave="{00000000-0000-0000-0000-000000000000}"/>
  <bookViews>
    <workbookView xWindow="0" yWindow="460" windowWidth="33600" windowHeight="18980" tabRatio="500" activeTab="1" xr2:uid="{00000000-000D-0000-FFFF-FFFF00000000}"/>
  </bookViews>
  <sheets>
    <sheet name="GSPC" sheetId="1" r:id="rId1"/>
    <sheet name="IXIC" sheetId="2" r:id="rId2"/>
    <sheet name="DJI" sheetId="3" r:id="rId3"/>
    <sheet name="MOD" sheetId="4" r:id="rId4"/>
    <sheet name="Rate of Return" sheetId="5" r:id="rId5"/>
    <sheet name="Excess return" sheetId="6" r:id="rId6"/>
    <sheet name="normal distribution" sheetId="7" r:id="rId7"/>
  </sheets>
  <definedNames>
    <definedName name="_xlchart.v5.0" hidden="1">GSPC!$A$2:$A$36</definedName>
    <definedName name="_xlchart.v5.1" hidden="1">GSPC!$J$1</definedName>
    <definedName name="_xlchart.v5.10" hidden="1">MOD!$J$1</definedName>
    <definedName name="_xlchart.v5.11" hidden="1">MOD!$J$2:$J$37</definedName>
    <definedName name="_xlchart.v5.2" hidden="1">GSPC!$J$2:$J$36</definedName>
    <definedName name="_xlchart.v5.3" hidden="1">IXIC!$A$2:$A$36</definedName>
    <definedName name="_xlchart.v5.4" hidden="1">IXIC!$J$1</definedName>
    <definedName name="_xlchart.v5.5" hidden="1">IXIC!$J$2:$J$36</definedName>
    <definedName name="_xlchart.v5.6" hidden="1">DJI!$A$2:$A$36</definedName>
    <definedName name="_xlchart.v5.7" hidden="1">DJI!$J$1</definedName>
    <definedName name="_xlchart.v5.8" hidden="1">DJI!$J$2:$J$36</definedName>
    <definedName name="_xlchart.v5.9" hidden="1">MOD!$A$2:$A$36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3" l="1"/>
  <c r="C37" i="4" l="1"/>
  <c r="B47" i="4" l="1"/>
  <c r="B45" i="2"/>
  <c r="M6" i="3" l="1"/>
  <c r="P2" i="3" s="1"/>
  <c r="P3" i="3" s="1"/>
  <c r="M3" i="2"/>
  <c r="M2" i="2"/>
  <c r="P4" i="3" l="1"/>
  <c r="M6" i="2"/>
  <c r="P2" i="2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7" i="4"/>
  <c r="J3" i="4"/>
  <c r="J2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" i="3"/>
  <c r="J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2"/>
  <c r="J2" i="2"/>
  <c r="J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2" i="1"/>
  <c r="Q2" i="2" l="1"/>
  <c r="P3" i="2"/>
  <c r="R2" i="2"/>
  <c r="P5" i="3"/>
  <c r="I36" i="1"/>
  <c r="P4" i="2" l="1"/>
  <c r="Q3" i="2"/>
  <c r="R3" i="2"/>
  <c r="P6" i="3"/>
  <c r="H38" i="4"/>
  <c r="H37" i="4"/>
  <c r="F37" i="4"/>
  <c r="B50" i="4"/>
  <c r="B49" i="4"/>
  <c r="C3" i="4"/>
  <c r="G3" i="4" s="1"/>
  <c r="I3" i="4" s="1"/>
  <c r="C4" i="4"/>
  <c r="C5" i="4"/>
  <c r="C6" i="4"/>
  <c r="E6" i="4" s="1"/>
  <c r="C7" i="4"/>
  <c r="E7" i="4" s="1"/>
  <c r="C8" i="4"/>
  <c r="G8" i="4" s="1"/>
  <c r="I8" i="4" s="1"/>
  <c r="C9" i="4"/>
  <c r="E9" i="4" s="1"/>
  <c r="C10" i="4"/>
  <c r="E10" i="4" s="1"/>
  <c r="C11" i="4"/>
  <c r="G11" i="4" s="1"/>
  <c r="I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G20" i="4" s="1"/>
  <c r="I20" i="4" s="1"/>
  <c r="C21" i="4"/>
  <c r="E21" i="4" s="1"/>
  <c r="C22" i="4"/>
  <c r="G22" i="4" s="1"/>
  <c r="I22" i="4" s="1"/>
  <c r="C23" i="4"/>
  <c r="G23" i="4" s="1"/>
  <c r="I23" i="4" s="1"/>
  <c r="C24" i="4"/>
  <c r="E24" i="4" s="1"/>
  <c r="C25" i="4"/>
  <c r="E25" i="4" s="1"/>
  <c r="C26" i="4"/>
  <c r="E26" i="4" s="1"/>
  <c r="C27" i="4"/>
  <c r="G27" i="4" s="1"/>
  <c r="I27" i="4" s="1"/>
  <c r="C28" i="4"/>
  <c r="E28" i="4" s="1"/>
  <c r="C29" i="4"/>
  <c r="E29" i="4" s="1"/>
  <c r="C30" i="4"/>
  <c r="E30" i="4" s="1"/>
  <c r="C31" i="4"/>
  <c r="E31" i="4" s="1"/>
  <c r="C32" i="4"/>
  <c r="G32" i="4" s="1"/>
  <c r="I32" i="4" s="1"/>
  <c r="C33" i="4"/>
  <c r="E33" i="4" s="1"/>
  <c r="C34" i="4"/>
  <c r="G34" i="4" s="1"/>
  <c r="I34" i="4" s="1"/>
  <c r="C35" i="4"/>
  <c r="G35" i="4" s="1"/>
  <c r="I35" i="4" s="1"/>
  <c r="C2" i="4"/>
  <c r="F37" i="3"/>
  <c r="C2" i="2"/>
  <c r="C3" i="2"/>
  <c r="C4" i="2"/>
  <c r="C5" i="2"/>
  <c r="G5" i="2" s="1"/>
  <c r="I5" i="2" s="1"/>
  <c r="C6" i="2"/>
  <c r="G6" i="2" s="1"/>
  <c r="I6" i="2" s="1"/>
  <c r="C7" i="2"/>
  <c r="G7" i="2" s="1"/>
  <c r="I7" i="2" s="1"/>
  <c r="C8" i="2"/>
  <c r="G8" i="2" s="1"/>
  <c r="I8" i="2" s="1"/>
  <c r="C9" i="2"/>
  <c r="C10" i="2"/>
  <c r="C11" i="2"/>
  <c r="C12" i="2"/>
  <c r="C13" i="2"/>
  <c r="C14" i="2"/>
  <c r="C15" i="2"/>
  <c r="C16" i="2"/>
  <c r="C17" i="2"/>
  <c r="G17" i="2" s="1"/>
  <c r="I17" i="2" s="1"/>
  <c r="C18" i="2"/>
  <c r="G18" i="2" s="1"/>
  <c r="I18" i="2" s="1"/>
  <c r="C19" i="2"/>
  <c r="G19" i="2" s="1"/>
  <c r="I19" i="2" s="1"/>
  <c r="C20" i="2"/>
  <c r="G20" i="2" s="1"/>
  <c r="I20" i="2" s="1"/>
  <c r="C21" i="2"/>
  <c r="C22" i="2"/>
  <c r="C23" i="2"/>
  <c r="C24" i="2"/>
  <c r="C25" i="2"/>
  <c r="C26" i="2"/>
  <c r="C27" i="2"/>
  <c r="C28" i="2"/>
  <c r="C29" i="2"/>
  <c r="G29" i="2" s="1"/>
  <c r="I29" i="2" s="1"/>
  <c r="C30" i="2"/>
  <c r="G30" i="2" s="1"/>
  <c r="I30" i="2" s="1"/>
  <c r="C31" i="2"/>
  <c r="G31" i="2" s="1"/>
  <c r="I31" i="2" s="1"/>
  <c r="C32" i="2"/>
  <c r="G32" i="2" s="1"/>
  <c r="I32" i="2" s="1"/>
  <c r="C33" i="2"/>
  <c r="C34" i="2"/>
  <c r="C35" i="2"/>
  <c r="F3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F37" i="1"/>
  <c r="G6" i="1"/>
  <c r="I6" i="1" s="1"/>
  <c r="G30" i="1"/>
  <c r="I30" i="1" s="1"/>
  <c r="G31" i="1"/>
  <c r="C2" i="3"/>
  <c r="C3" i="3"/>
  <c r="G3" i="3" s="1"/>
  <c r="C4" i="3"/>
  <c r="G4" i="3" s="1"/>
  <c r="C5" i="3"/>
  <c r="E5" i="3" s="1"/>
  <c r="C6" i="3"/>
  <c r="G6" i="3" s="1"/>
  <c r="C7" i="3"/>
  <c r="E7" i="3" s="1"/>
  <c r="C8" i="3"/>
  <c r="E8" i="3" s="1"/>
  <c r="C9" i="3"/>
  <c r="E9" i="3" s="1"/>
  <c r="C10" i="3"/>
  <c r="G10" i="3" s="1"/>
  <c r="C11" i="3"/>
  <c r="G11" i="3" s="1"/>
  <c r="C12" i="3"/>
  <c r="G12" i="3" s="1"/>
  <c r="C13" i="3"/>
  <c r="G13" i="3" s="1"/>
  <c r="C14" i="3"/>
  <c r="G14" i="3" s="1"/>
  <c r="C15" i="3"/>
  <c r="E15" i="3" s="1"/>
  <c r="G15" i="3"/>
  <c r="I15" i="3" s="1"/>
  <c r="C16" i="3"/>
  <c r="G16" i="3" s="1"/>
  <c r="C17" i="3"/>
  <c r="E17" i="3" s="1"/>
  <c r="C18" i="3"/>
  <c r="G18" i="3" s="1"/>
  <c r="C19" i="3"/>
  <c r="E19" i="3" s="1"/>
  <c r="G19" i="3"/>
  <c r="C20" i="3"/>
  <c r="E20" i="3" s="1"/>
  <c r="C21" i="3"/>
  <c r="E21" i="3" s="1"/>
  <c r="C22" i="3"/>
  <c r="G22" i="3" s="1"/>
  <c r="C23" i="3"/>
  <c r="G23" i="3" s="1"/>
  <c r="C24" i="3"/>
  <c r="G24" i="3" s="1"/>
  <c r="C25" i="3"/>
  <c r="E25" i="3" s="1"/>
  <c r="C26" i="3"/>
  <c r="G26" i="3" s="1"/>
  <c r="C27" i="3"/>
  <c r="G27" i="3"/>
  <c r="I27" i="3" s="1"/>
  <c r="C28" i="3"/>
  <c r="G28" i="3" s="1"/>
  <c r="C29" i="3"/>
  <c r="E29" i="3" s="1"/>
  <c r="C30" i="3"/>
  <c r="G30" i="3" s="1"/>
  <c r="C31" i="3"/>
  <c r="E31" i="3" s="1"/>
  <c r="G31" i="3"/>
  <c r="C32" i="3"/>
  <c r="E32" i="3" s="1"/>
  <c r="C33" i="3"/>
  <c r="E33" i="3" s="1"/>
  <c r="C34" i="3"/>
  <c r="G34" i="3" s="1"/>
  <c r="C35" i="3"/>
  <c r="G35" i="3" s="1"/>
  <c r="B49" i="2"/>
  <c r="B48" i="2"/>
  <c r="B52" i="3"/>
  <c r="B51" i="3"/>
  <c r="E10" i="3"/>
  <c r="E27" i="3"/>
  <c r="E35" i="3"/>
  <c r="E3" i="2"/>
  <c r="E4" i="2"/>
  <c r="E5" i="2"/>
  <c r="E6" i="2"/>
  <c r="E8" i="2"/>
  <c r="E11" i="2"/>
  <c r="E12" i="2"/>
  <c r="E13" i="2"/>
  <c r="E14" i="2"/>
  <c r="E15" i="2"/>
  <c r="E16" i="2"/>
  <c r="E20" i="2"/>
  <c r="E23" i="2"/>
  <c r="E24" i="2"/>
  <c r="E25" i="2"/>
  <c r="E26" i="2"/>
  <c r="E27" i="2"/>
  <c r="E28" i="2"/>
  <c r="E29" i="2"/>
  <c r="E35" i="2"/>
  <c r="B50" i="1"/>
  <c r="B49" i="1"/>
  <c r="H6" i="2"/>
  <c r="H8" i="2"/>
  <c r="H17" i="2"/>
  <c r="H20" i="2"/>
  <c r="H29" i="2"/>
  <c r="H30" i="2"/>
  <c r="H36" i="1"/>
  <c r="E11" i="3" l="1"/>
  <c r="E34" i="3"/>
  <c r="E3" i="3"/>
  <c r="E12" i="3"/>
  <c r="E26" i="3"/>
  <c r="I13" i="3"/>
  <c r="H13" i="3"/>
  <c r="G9" i="3"/>
  <c r="H9" i="3" s="1"/>
  <c r="E30" i="3"/>
  <c r="C37" i="3"/>
  <c r="Q5" i="3" s="1"/>
  <c r="M3" i="3"/>
  <c r="M2" i="3"/>
  <c r="R6" i="3" s="1"/>
  <c r="E16" i="3"/>
  <c r="G33" i="3"/>
  <c r="H27" i="3"/>
  <c r="E18" i="3"/>
  <c r="E13" i="3"/>
  <c r="G26" i="1"/>
  <c r="E13" i="1"/>
  <c r="G14" i="1"/>
  <c r="G9" i="1"/>
  <c r="I9" i="1" s="1"/>
  <c r="E24" i="1"/>
  <c r="G35" i="1"/>
  <c r="H35" i="1" s="1"/>
  <c r="G10" i="1"/>
  <c r="G8" i="1"/>
  <c r="E28" i="1"/>
  <c r="E2" i="1"/>
  <c r="G12" i="1"/>
  <c r="H12" i="1" s="1"/>
  <c r="G23" i="1"/>
  <c r="I23" i="1" s="1"/>
  <c r="G32" i="1"/>
  <c r="G19" i="1"/>
  <c r="G7" i="1"/>
  <c r="H7" i="1" s="1"/>
  <c r="E16" i="1"/>
  <c r="E27" i="1"/>
  <c r="E25" i="1"/>
  <c r="G11" i="1"/>
  <c r="H11" i="1" s="1"/>
  <c r="G34" i="1"/>
  <c r="G33" i="1"/>
  <c r="H33" i="1" s="1"/>
  <c r="G20" i="1"/>
  <c r="H20" i="1" s="1"/>
  <c r="E30" i="1"/>
  <c r="E18" i="1"/>
  <c r="E6" i="1"/>
  <c r="E15" i="1"/>
  <c r="G22" i="1"/>
  <c r="G21" i="1"/>
  <c r="I21" i="1" s="1"/>
  <c r="E29" i="1"/>
  <c r="E17" i="1"/>
  <c r="E5" i="1"/>
  <c r="P5" i="2"/>
  <c r="Q4" i="2"/>
  <c r="R4" i="2"/>
  <c r="G15" i="4"/>
  <c r="I15" i="4" s="1"/>
  <c r="E23" i="4"/>
  <c r="G25" i="4"/>
  <c r="I25" i="4" s="1"/>
  <c r="E2" i="4"/>
  <c r="M3" i="4"/>
  <c r="M6" i="4"/>
  <c r="M2" i="4"/>
  <c r="G24" i="4"/>
  <c r="I24" i="4" s="1"/>
  <c r="E34" i="4"/>
  <c r="E27" i="4"/>
  <c r="E20" i="4"/>
  <c r="B44" i="4"/>
  <c r="E3" i="4"/>
  <c r="P7" i="3"/>
  <c r="E22" i="1"/>
  <c r="E20" i="1"/>
  <c r="E21" i="1"/>
  <c r="E23" i="1"/>
  <c r="G18" i="1"/>
  <c r="I18" i="1" s="1"/>
  <c r="I35" i="1"/>
  <c r="E35" i="1"/>
  <c r="E33" i="1"/>
  <c r="E11" i="1"/>
  <c r="G13" i="1"/>
  <c r="G25" i="1"/>
  <c r="E12" i="1"/>
  <c r="E32" i="1"/>
  <c r="E26" i="1"/>
  <c r="E9" i="1"/>
  <c r="G24" i="1"/>
  <c r="E34" i="1"/>
  <c r="E10" i="1"/>
  <c r="E8" i="1"/>
  <c r="G2" i="1"/>
  <c r="I2" i="1" s="1"/>
  <c r="M3" i="1"/>
  <c r="M2" i="1"/>
  <c r="I10" i="1"/>
  <c r="H10" i="1"/>
  <c r="I14" i="1"/>
  <c r="H14" i="1"/>
  <c r="I34" i="1"/>
  <c r="H34" i="1"/>
  <c r="I3" i="3"/>
  <c r="H3" i="3"/>
  <c r="I26" i="1"/>
  <c r="H26" i="1"/>
  <c r="I22" i="1"/>
  <c r="H22" i="1"/>
  <c r="H11" i="3"/>
  <c r="I11" i="3"/>
  <c r="B44" i="3"/>
  <c r="H25" i="2"/>
  <c r="G25" i="2"/>
  <c r="I25" i="2" s="1"/>
  <c r="H13" i="2"/>
  <c r="G13" i="2"/>
  <c r="I13" i="2" s="1"/>
  <c r="E35" i="4"/>
  <c r="E8" i="4"/>
  <c r="E7" i="2"/>
  <c r="H28" i="3"/>
  <c r="I28" i="3"/>
  <c r="H19" i="3"/>
  <c r="I19" i="3"/>
  <c r="H10" i="3"/>
  <c r="I10" i="3"/>
  <c r="H24" i="2"/>
  <c r="G24" i="2"/>
  <c r="I24" i="2" s="1"/>
  <c r="G12" i="2"/>
  <c r="I12" i="2" s="1"/>
  <c r="G13" i="4"/>
  <c r="I13" i="4" s="1"/>
  <c r="G35" i="2"/>
  <c r="I35" i="2" s="1"/>
  <c r="G23" i="2"/>
  <c r="I23" i="2" s="1"/>
  <c r="H11" i="2"/>
  <c r="G11" i="2"/>
  <c r="I11" i="2" s="1"/>
  <c r="E32" i="4"/>
  <c r="G2" i="4"/>
  <c r="I2" i="4" s="1"/>
  <c r="G12" i="4"/>
  <c r="I12" i="4" s="1"/>
  <c r="H30" i="1"/>
  <c r="H19" i="2"/>
  <c r="E14" i="3"/>
  <c r="H18" i="3"/>
  <c r="I18" i="3"/>
  <c r="G34" i="2"/>
  <c r="I34" i="2" s="1"/>
  <c r="H22" i="2"/>
  <c r="G22" i="2"/>
  <c r="I22" i="2" s="1"/>
  <c r="H10" i="2"/>
  <c r="G10" i="2"/>
  <c r="I10" i="2" s="1"/>
  <c r="G10" i="4"/>
  <c r="I10" i="4" s="1"/>
  <c r="B41" i="2"/>
  <c r="H18" i="2"/>
  <c r="E28" i="3"/>
  <c r="H35" i="3"/>
  <c r="I35" i="3"/>
  <c r="H26" i="3"/>
  <c r="I26" i="3"/>
  <c r="H32" i="1"/>
  <c r="I32" i="1"/>
  <c r="H8" i="1"/>
  <c r="I8" i="1"/>
  <c r="E33" i="2"/>
  <c r="G33" i="2"/>
  <c r="E21" i="2"/>
  <c r="G21" i="2"/>
  <c r="E9" i="2"/>
  <c r="G9" i="2"/>
  <c r="G33" i="4"/>
  <c r="I33" i="4" s="1"/>
  <c r="G9" i="4"/>
  <c r="I9" i="4" s="1"/>
  <c r="H6" i="1"/>
  <c r="B42" i="3"/>
  <c r="H34" i="3"/>
  <c r="I34" i="3"/>
  <c r="G25" i="3"/>
  <c r="H16" i="3"/>
  <c r="I16" i="3"/>
  <c r="G7" i="3"/>
  <c r="H31" i="1"/>
  <c r="I31" i="1"/>
  <c r="H19" i="1"/>
  <c r="I19" i="1"/>
  <c r="I7" i="1"/>
  <c r="E22" i="4"/>
  <c r="H7" i="2"/>
  <c r="H6" i="3"/>
  <c r="I6" i="3"/>
  <c r="G29" i="1"/>
  <c r="B41" i="1"/>
  <c r="H24" i="3"/>
  <c r="I24" i="3"/>
  <c r="G17" i="1"/>
  <c r="H14" i="3"/>
  <c r="I14" i="3"/>
  <c r="C37" i="1"/>
  <c r="H33" i="3"/>
  <c r="I33" i="3"/>
  <c r="G5" i="1"/>
  <c r="H15" i="3"/>
  <c r="E24" i="3"/>
  <c r="G28" i="1"/>
  <c r="G4" i="1"/>
  <c r="H5" i="2"/>
  <c r="E32" i="2"/>
  <c r="E18" i="2"/>
  <c r="E23" i="3"/>
  <c r="E6" i="3"/>
  <c r="H31" i="3"/>
  <c r="I31" i="3"/>
  <c r="H4" i="3"/>
  <c r="I4" i="3"/>
  <c r="G27" i="1"/>
  <c r="G15" i="1"/>
  <c r="G3" i="1"/>
  <c r="G28" i="2"/>
  <c r="I28" i="2" s="1"/>
  <c r="H16" i="2"/>
  <c r="G16" i="2"/>
  <c r="I16" i="2" s="1"/>
  <c r="H4" i="2"/>
  <c r="G4" i="2"/>
  <c r="I4" i="2" s="1"/>
  <c r="B45" i="4"/>
  <c r="G16" i="1"/>
  <c r="H22" i="3"/>
  <c r="I22" i="3"/>
  <c r="H32" i="2"/>
  <c r="B45" i="3"/>
  <c r="E31" i="2"/>
  <c r="E17" i="2"/>
  <c r="E22" i="3"/>
  <c r="E4" i="3"/>
  <c r="G21" i="3"/>
  <c r="G27" i="2"/>
  <c r="I27" i="2" s="1"/>
  <c r="G15" i="2"/>
  <c r="I15" i="2" s="1"/>
  <c r="G3" i="2"/>
  <c r="I3" i="2" s="1"/>
  <c r="E11" i="4"/>
  <c r="G21" i="4"/>
  <c r="I21" i="4" s="1"/>
  <c r="E19" i="2"/>
  <c r="H23" i="3"/>
  <c r="I23" i="3"/>
  <c r="H31" i="2"/>
  <c r="E30" i="2"/>
  <c r="E2" i="3"/>
  <c r="H30" i="3"/>
  <c r="I30" i="3"/>
  <c r="H12" i="3"/>
  <c r="I12" i="3"/>
  <c r="G26" i="2"/>
  <c r="I26" i="2" s="1"/>
  <c r="H14" i="2"/>
  <c r="G14" i="2"/>
  <c r="I14" i="2" s="1"/>
  <c r="B46" i="2"/>
  <c r="B50" i="2" s="1"/>
  <c r="G2" i="2"/>
  <c r="I2" i="2" s="1"/>
  <c r="B49" i="3"/>
  <c r="G32" i="3"/>
  <c r="G20" i="3"/>
  <c r="G8" i="3"/>
  <c r="G2" i="3"/>
  <c r="I2" i="3" s="1"/>
  <c r="C37" i="2"/>
  <c r="B45" i="1"/>
  <c r="E31" i="1"/>
  <c r="E19" i="1"/>
  <c r="E7" i="1"/>
  <c r="E34" i="2"/>
  <c r="E22" i="2"/>
  <c r="E10" i="2"/>
  <c r="G31" i="4"/>
  <c r="I31" i="4" s="1"/>
  <c r="G19" i="4"/>
  <c r="I19" i="4" s="1"/>
  <c r="G7" i="4"/>
  <c r="I7" i="4" s="1"/>
  <c r="G30" i="4"/>
  <c r="I30" i="4" s="1"/>
  <c r="G18" i="4"/>
  <c r="I18" i="4" s="1"/>
  <c r="G6" i="4"/>
  <c r="I6" i="4" s="1"/>
  <c r="B42" i="1"/>
  <c r="B44" i="1"/>
  <c r="B42" i="2"/>
  <c r="G29" i="3"/>
  <c r="G17" i="3"/>
  <c r="G5" i="3"/>
  <c r="G29" i="4"/>
  <c r="I29" i="4" s="1"/>
  <c r="G17" i="4"/>
  <c r="I17" i="4" s="1"/>
  <c r="G5" i="4"/>
  <c r="I5" i="4" s="1"/>
  <c r="E2" i="2"/>
  <c r="B43" i="2"/>
  <c r="E4" i="1"/>
  <c r="G28" i="4"/>
  <c r="G16" i="4"/>
  <c r="I16" i="4" s="1"/>
  <c r="G4" i="4"/>
  <c r="I4" i="4" s="1"/>
  <c r="B41" i="3"/>
  <c r="E3" i="1"/>
  <c r="E5" i="4"/>
  <c r="E4" i="4"/>
  <c r="G26" i="4"/>
  <c r="I26" i="4" s="1"/>
  <c r="G14" i="4"/>
  <c r="I14" i="4" s="1"/>
  <c r="B42" i="4"/>
  <c r="B52" i="4" s="1"/>
  <c r="Q4" i="3" l="1"/>
  <c r="Q2" i="3"/>
  <c r="Q3" i="3"/>
  <c r="B47" i="3"/>
  <c r="Q6" i="3"/>
  <c r="B48" i="3"/>
  <c r="B54" i="3" s="1"/>
  <c r="R3" i="3"/>
  <c r="R2" i="3"/>
  <c r="R4" i="3"/>
  <c r="R5" i="3"/>
  <c r="I9" i="3"/>
  <c r="H23" i="1"/>
  <c r="I11" i="1"/>
  <c r="I12" i="1"/>
  <c r="I33" i="1"/>
  <c r="H9" i="1"/>
  <c r="H21" i="1"/>
  <c r="I20" i="1"/>
  <c r="H18" i="1"/>
  <c r="B52" i="1"/>
  <c r="B47" i="1"/>
  <c r="P6" i="2"/>
  <c r="Q5" i="2"/>
  <c r="R5" i="2"/>
  <c r="P2" i="4"/>
  <c r="B48" i="4"/>
  <c r="Q7" i="3"/>
  <c r="P8" i="3"/>
  <c r="R7" i="3"/>
  <c r="I13" i="1"/>
  <c r="H13" i="1"/>
  <c r="M6" i="1"/>
  <c r="P2" i="1" s="1"/>
  <c r="G37" i="1"/>
  <c r="I24" i="1"/>
  <c r="H24" i="1"/>
  <c r="H2" i="1"/>
  <c r="I25" i="1"/>
  <c r="H25" i="1"/>
  <c r="H34" i="2"/>
  <c r="H17" i="1"/>
  <c r="I17" i="1"/>
  <c r="H28" i="1"/>
  <c r="I28" i="1"/>
  <c r="H16" i="1"/>
  <c r="I16" i="1"/>
  <c r="H27" i="2"/>
  <c r="H17" i="3"/>
  <c r="I17" i="3"/>
  <c r="I9" i="2"/>
  <c r="I37" i="2" s="1"/>
  <c r="B54" i="2" s="1"/>
  <c r="B53" i="2" s="1"/>
  <c r="H9" i="2"/>
  <c r="H4" i="1"/>
  <c r="I4" i="1"/>
  <c r="H7" i="3"/>
  <c r="I7" i="3"/>
  <c r="I27" i="1"/>
  <c r="H27" i="1"/>
  <c r="H35" i="2"/>
  <c r="I33" i="2"/>
  <c r="H33" i="2"/>
  <c r="B47" i="2"/>
  <c r="H8" i="3"/>
  <c r="I8" i="3"/>
  <c r="H21" i="3"/>
  <c r="I21" i="3"/>
  <c r="H12" i="2"/>
  <c r="H29" i="3"/>
  <c r="I29" i="3"/>
  <c r="H26" i="2"/>
  <c r="I15" i="1"/>
  <c r="H15" i="1"/>
  <c r="H5" i="1"/>
  <c r="I5" i="1"/>
  <c r="H20" i="3"/>
  <c r="I20" i="3"/>
  <c r="H28" i="2"/>
  <c r="G38" i="1"/>
  <c r="I3" i="1"/>
  <c r="H3" i="1"/>
  <c r="H23" i="2"/>
  <c r="G38" i="4"/>
  <c r="I28" i="4"/>
  <c r="I37" i="4" s="1"/>
  <c r="B56" i="4" s="1"/>
  <c r="B55" i="4" s="1"/>
  <c r="I21" i="2"/>
  <c r="H21" i="2"/>
  <c r="H3" i="2"/>
  <c r="H29" i="1"/>
  <c r="I29" i="1"/>
  <c r="B53" i="1"/>
  <c r="H15" i="2"/>
  <c r="I25" i="3"/>
  <c r="H25" i="3"/>
  <c r="H5" i="3"/>
  <c r="I5" i="3"/>
  <c r="H32" i="3"/>
  <c r="I32" i="3"/>
  <c r="H2" i="3"/>
  <c r="G38" i="3"/>
  <c r="G37" i="3"/>
  <c r="B48" i="1"/>
  <c r="B53" i="4"/>
  <c r="B54" i="4" s="1"/>
  <c r="B51" i="2"/>
  <c r="B52" i="2" s="1"/>
  <c r="H2" i="2"/>
  <c r="G38" i="2"/>
  <c r="G37" i="2"/>
  <c r="H37" i="2" s="1"/>
  <c r="G37" i="4"/>
  <c r="I37" i="3" l="1"/>
  <c r="B58" i="3" s="1"/>
  <c r="B57" i="3" s="1"/>
  <c r="B56" i="3"/>
  <c r="B54" i="1"/>
  <c r="P7" i="2"/>
  <c r="Q6" i="2"/>
  <c r="R6" i="2"/>
  <c r="Q2" i="1"/>
  <c r="R2" i="1"/>
  <c r="Q2" i="4"/>
  <c r="P3" i="4"/>
  <c r="R2" i="4"/>
  <c r="P9" i="3"/>
  <c r="R8" i="3"/>
  <c r="Q8" i="3"/>
  <c r="P3" i="1"/>
  <c r="I37" i="1"/>
  <c r="B56" i="1" s="1"/>
  <c r="B55" i="1" s="1"/>
  <c r="H37" i="1"/>
  <c r="H38" i="1"/>
  <c r="H38" i="2"/>
  <c r="H38" i="3"/>
  <c r="H37" i="3"/>
  <c r="P8" i="2" l="1"/>
  <c r="Q7" i="2"/>
  <c r="R7" i="2"/>
  <c r="Q3" i="1"/>
  <c r="R3" i="1"/>
  <c r="Q3" i="4"/>
  <c r="P4" i="4"/>
  <c r="Q4" i="4" s="1"/>
  <c r="R3" i="4"/>
  <c r="R9" i="3"/>
  <c r="Q9" i="3"/>
  <c r="P10" i="3"/>
  <c r="P4" i="1"/>
  <c r="P9" i="2" l="1"/>
  <c r="Q8" i="2"/>
  <c r="R8" i="2"/>
  <c r="Q4" i="1"/>
  <c r="R4" i="1"/>
  <c r="P5" i="4"/>
  <c r="Q5" i="4" s="1"/>
  <c r="R4" i="4"/>
  <c r="P11" i="3"/>
  <c r="Q10" i="3"/>
  <c r="P5" i="1"/>
  <c r="P10" i="2" l="1"/>
  <c r="Q9" i="2"/>
  <c r="R9" i="2"/>
  <c r="R5" i="1"/>
  <c r="Q5" i="1"/>
  <c r="P6" i="4"/>
  <c r="Q6" i="4" s="1"/>
  <c r="R5" i="4"/>
  <c r="P12" i="3"/>
  <c r="R11" i="3"/>
  <c r="Q11" i="3"/>
  <c r="P6" i="1"/>
  <c r="P11" i="2" l="1"/>
  <c r="Q10" i="2"/>
  <c r="R10" i="2"/>
  <c r="R6" i="1"/>
  <c r="Q6" i="1"/>
  <c r="P7" i="4"/>
  <c r="Q7" i="4" s="1"/>
  <c r="R6" i="4"/>
  <c r="P13" i="3"/>
  <c r="R13" i="3" s="1"/>
  <c r="R12" i="3"/>
  <c r="Q12" i="3"/>
  <c r="P7" i="1"/>
  <c r="P12" i="2" l="1"/>
  <c r="Q11" i="2"/>
  <c r="R11" i="2"/>
  <c r="R7" i="1"/>
  <c r="Q7" i="1"/>
  <c r="P8" i="4"/>
  <c r="Q8" i="4" s="1"/>
  <c r="R7" i="4"/>
  <c r="Q13" i="3"/>
  <c r="P14" i="3"/>
  <c r="P8" i="1"/>
  <c r="P13" i="2" l="1"/>
  <c r="Q12" i="2"/>
  <c r="R12" i="2"/>
  <c r="Q8" i="1"/>
  <c r="R8" i="1"/>
  <c r="P9" i="4"/>
  <c r="Q9" i="4" s="1"/>
  <c r="R8" i="4"/>
  <c r="Q14" i="3"/>
  <c r="P15" i="3"/>
  <c r="R14" i="3"/>
  <c r="P9" i="1"/>
  <c r="P14" i="2" l="1"/>
  <c r="Q13" i="2"/>
  <c r="R13" i="2"/>
  <c r="R9" i="1"/>
  <c r="Q9" i="1"/>
  <c r="P10" i="4"/>
  <c r="Q10" i="4" s="1"/>
  <c r="R9" i="4"/>
  <c r="P16" i="3"/>
  <c r="R15" i="3"/>
  <c r="Q15" i="3"/>
  <c r="P10" i="1"/>
  <c r="P15" i="2" l="1"/>
  <c r="Q14" i="2"/>
  <c r="R14" i="2"/>
  <c r="Q10" i="1"/>
  <c r="R10" i="1"/>
  <c r="P11" i="4"/>
  <c r="Q11" i="4" s="1"/>
  <c r="R10" i="4"/>
  <c r="P17" i="3"/>
  <c r="R16" i="3"/>
  <c r="Q16" i="3"/>
  <c r="P11" i="1"/>
  <c r="P16" i="2" l="1"/>
  <c r="Q15" i="2"/>
  <c r="R15" i="2"/>
  <c r="Q11" i="1"/>
  <c r="R11" i="1"/>
  <c r="P12" i="4"/>
  <c r="Q12" i="4" s="1"/>
  <c r="R11" i="4"/>
  <c r="R17" i="3"/>
  <c r="Q17" i="3"/>
  <c r="P18" i="3"/>
  <c r="P12" i="1"/>
  <c r="P17" i="2" l="1"/>
  <c r="Q16" i="2"/>
  <c r="R16" i="2"/>
  <c r="Q12" i="1"/>
  <c r="R12" i="1"/>
  <c r="P13" i="4"/>
  <c r="Q13" i="4" s="1"/>
  <c r="R12" i="4"/>
  <c r="P19" i="3"/>
  <c r="Q18" i="3"/>
  <c r="R18" i="3"/>
  <c r="P13" i="1"/>
  <c r="P18" i="2" l="1"/>
  <c r="Q17" i="2"/>
  <c r="R17" i="2"/>
  <c r="Q13" i="1"/>
  <c r="R13" i="1"/>
  <c r="P14" i="4"/>
  <c r="Q14" i="4" s="1"/>
  <c r="R13" i="4"/>
  <c r="R19" i="3"/>
  <c r="P20" i="3"/>
  <c r="Q19" i="3"/>
  <c r="P14" i="1"/>
  <c r="P19" i="2" l="1"/>
  <c r="Q18" i="2"/>
  <c r="R18" i="2"/>
  <c r="R14" i="1"/>
  <c r="Q14" i="1"/>
  <c r="P15" i="4"/>
  <c r="Q15" i="4" s="1"/>
  <c r="R14" i="4"/>
  <c r="P21" i="3"/>
  <c r="Q20" i="3"/>
  <c r="R20" i="3"/>
  <c r="P15" i="1"/>
  <c r="P20" i="2" l="1"/>
  <c r="Q19" i="2"/>
  <c r="R19" i="2"/>
  <c r="R15" i="1"/>
  <c r="Q15" i="1"/>
  <c r="P16" i="4"/>
  <c r="Q16" i="4" s="1"/>
  <c r="R15" i="4"/>
  <c r="R21" i="3"/>
  <c r="Q21" i="3"/>
  <c r="P16" i="1"/>
  <c r="P21" i="2" l="1"/>
  <c r="Q20" i="2"/>
  <c r="R20" i="2"/>
  <c r="Q16" i="1"/>
  <c r="R16" i="1"/>
  <c r="P17" i="4"/>
  <c r="Q17" i="4" s="1"/>
  <c r="R16" i="4"/>
  <c r="P17" i="1"/>
  <c r="Q21" i="2" l="1"/>
  <c r="R21" i="2"/>
  <c r="R17" i="1"/>
  <c r="Q17" i="1"/>
  <c r="P18" i="4"/>
  <c r="Q18" i="4" s="1"/>
  <c r="R17" i="4"/>
  <c r="P18" i="1"/>
  <c r="R18" i="1" l="1"/>
  <c r="Q18" i="1"/>
  <c r="P19" i="4"/>
  <c r="Q19" i="4" s="1"/>
  <c r="R18" i="4"/>
  <c r="P19" i="1"/>
  <c r="R19" i="1" l="1"/>
  <c r="Q19" i="1"/>
  <c r="P20" i="4"/>
  <c r="Q20" i="4" s="1"/>
  <c r="R19" i="4"/>
  <c r="P20" i="1"/>
  <c r="R20" i="1" l="1"/>
  <c r="Q20" i="1"/>
  <c r="P21" i="4"/>
  <c r="Q21" i="4" s="1"/>
  <c r="R20" i="4"/>
  <c r="P21" i="1"/>
  <c r="Q21" i="1" l="1"/>
  <c r="R21" i="1"/>
  <c r="R21" i="4"/>
</calcChain>
</file>

<file path=xl/sharedStrings.xml><?xml version="1.0" encoding="utf-8"?>
<sst xmlns="http://schemas.openxmlformats.org/spreadsheetml/2006/main" count="174" uniqueCount="48">
  <si>
    <t>Date</t>
  </si>
  <si>
    <t>Adj Close</t>
  </si>
  <si>
    <t>Rate of Return</t>
  </si>
  <si>
    <t>Sorted Return</t>
  </si>
  <si>
    <t>1+HPR</t>
  </si>
  <si>
    <t>Risk -free rate</t>
  </si>
  <si>
    <t>Excess return=HPR-Rf</t>
  </si>
  <si>
    <t>Lower partial std</t>
  </si>
  <si>
    <t xml:space="preserve">Count </t>
  </si>
  <si>
    <t>Arithmetic AVE Rate of   Return</t>
  </si>
  <si>
    <t xml:space="preserve">Variance(σ) </t>
  </si>
  <si>
    <t>Standard D</t>
  </si>
  <si>
    <t>Lower partial SD</t>
  </si>
  <si>
    <t>Skewness</t>
  </si>
  <si>
    <t>kurtosis</t>
  </si>
  <si>
    <t>Risk premium</t>
  </si>
  <si>
    <t>Standard Deviation</t>
  </si>
  <si>
    <t>5% Value of Risk(VaR)</t>
  </si>
  <si>
    <t>Arithmetic Average rate of return(mean)</t>
  </si>
  <si>
    <t>Geometric  average rate of return</t>
  </si>
  <si>
    <t>VaR(.05, N)=μ-1.65σ</t>
  </si>
  <si>
    <t>USE sorted data</t>
  </si>
  <si>
    <t>USE 1+HPR</t>
  </si>
  <si>
    <t>Sortino Ratios</t>
  </si>
  <si>
    <t>Sortino ratios</t>
  </si>
  <si>
    <t>(Rp-Rf)/ σd.</t>
  </si>
  <si>
    <t xml:space="preserve"> Expected HPR-risk free rate</t>
  </si>
  <si>
    <t>Gross HPR=1+HPR</t>
  </si>
  <si>
    <t>Average</t>
  </si>
  <si>
    <t>SD excess return</t>
  </si>
  <si>
    <t>(Rp-Rf)/ σd</t>
  </si>
  <si>
    <t>σd.</t>
  </si>
  <si>
    <t>Downside (R-Rf)^2</t>
  </si>
  <si>
    <t>GSPC</t>
  </si>
  <si>
    <t>IXIC</t>
  </si>
  <si>
    <t>DJI</t>
  </si>
  <si>
    <t>increasing of Index</t>
  </si>
  <si>
    <t>Standrard</t>
  </si>
  <si>
    <t>number</t>
  </si>
  <si>
    <t>minimum</t>
  </si>
  <si>
    <t>maximum</t>
  </si>
  <si>
    <t>range</t>
  </si>
  <si>
    <t>Normal distrbution</t>
  </si>
  <si>
    <t>Frequency</t>
  </si>
  <si>
    <r>
      <rPr>
        <sz val="10"/>
        <color theme="1"/>
        <rFont val="Calibri (Body)"/>
      </rPr>
      <t xml:space="preserve"> Expected HPR on a risky portfolio – risk-free rate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</si>
  <si>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0"/>
        <color theme="1"/>
        <rFont val="Calibri (Body)"/>
      </rPr>
      <t>Expected HPR on a risky portfolio – risk-free rate</t>
    </r>
    <r>
      <rPr>
        <sz val="12"/>
        <color theme="1"/>
        <rFont val="Calibri"/>
        <family val="2"/>
        <scheme val="minor"/>
      </rPr>
      <t xml:space="preserve">
</t>
    </r>
  </si>
  <si>
    <t>MOD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</si>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</sst>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 (Body)"/>
    </font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2" fontId="0" fillId="3" borderId="1" xfId="0" applyNumberFormat="1" applyFill="1" applyBorder="1"/>
    <xf numFmtId="0" fontId="0" fillId="3" borderId="1" xfId="0" applyFill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1" xfId="0" applyFill="1" applyBorder="1"/>
    <xf numFmtId="2" fontId="2" fillId="0" borderId="1" xfId="0" applyNumberFormat="1" applyFont="1" applyFill="1" applyBorder="1"/>
    <xf numFmtId="2" fontId="0" fillId="0" borderId="1" xfId="0" applyNumberFormat="1" applyFill="1" applyBorder="1"/>
    <xf numFmtId="0" fontId="0" fillId="0" borderId="2" xfId="0" applyFill="1" applyBorder="1"/>
    <xf numFmtId="2" fontId="1" fillId="0" borderId="2" xfId="0" applyNumberFormat="1" applyFont="1" applyFill="1" applyBorder="1"/>
    <xf numFmtId="0" fontId="1" fillId="0" borderId="1" xfId="0" applyFont="1" applyFill="1" applyBorder="1"/>
    <xf numFmtId="164" fontId="0" fillId="3" borderId="1" xfId="0" applyNumberFormat="1" applyFill="1" applyBorder="1"/>
    <xf numFmtId="0" fontId="1" fillId="3" borderId="0" xfId="0" applyFont="1" applyFill="1" applyAlignment="1">
      <alignment horizontal="center" vertical="center"/>
    </xf>
    <xf numFmtId="0" fontId="4" fillId="0" borderId="0" xfId="25"/>
    <xf numFmtId="0" fontId="1" fillId="0" borderId="0" xfId="0" applyFont="1" applyFill="1" applyBorder="1" applyAlignment="1">
      <alignment horizontal="right"/>
    </xf>
    <xf numFmtId="2" fontId="0" fillId="0" borderId="0" xfId="0" applyNumberFormat="1" applyFill="1" applyBorder="1"/>
    <xf numFmtId="0" fontId="1" fillId="0" borderId="0" xfId="0" applyFont="1" applyFill="1" applyBorder="1"/>
    <xf numFmtId="0" fontId="3" fillId="0" borderId="0" xfId="0" applyFont="1"/>
    <xf numFmtId="10" fontId="0" fillId="0" borderId="0" xfId="30" applyNumberFormat="1" applyFont="1"/>
    <xf numFmtId="0" fontId="1" fillId="0" borderId="0" xfId="0" applyNumberFormat="1" applyFont="1" applyAlignment="1">
      <alignment horizontal="center" vertical="center"/>
    </xf>
    <xf numFmtId="0" fontId="2" fillId="0" borderId="1" xfId="0" applyNumberFormat="1" applyFont="1" applyBorder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0" fillId="0" borderId="1" xfId="0" applyFont="1" applyFill="1" applyBorder="1"/>
    <xf numFmtId="2" fontId="0" fillId="0" borderId="1" xfId="0" applyNumberFormat="1" applyFont="1" applyFill="1" applyBorder="1"/>
    <xf numFmtId="0" fontId="0" fillId="0" borderId="2" xfId="0" applyFont="1" applyFill="1" applyBorder="1"/>
    <xf numFmtId="164" fontId="0" fillId="0" borderId="1" xfId="0" applyNumberFormat="1" applyFont="1" applyFill="1" applyBorder="1"/>
    <xf numFmtId="0" fontId="0" fillId="0" borderId="0" xfId="0" applyFont="1" applyFill="1"/>
    <xf numFmtId="0" fontId="0" fillId="0" borderId="0" xfId="0" applyFont="1" applyFill="1" applyBorder="1"/>
    <xf numFmtId="2" fontId="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10" fontId="0" fillId="0" borderId="1" xfId="30" applyNumberFormat="1" applyFont="1" applyFill="1" applyBorder="1"/>
    <xf numFmtId="10" fontId="0" fillId="0" borderId="0" xfId="30" applyNumberFormat="1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 vertical="top"/>
    </xf>
    <xf numFmtId="10" fontId="1" fillId="0" borderId="0" xfId="30" applyNumberFormat="1" applyFont="1" applyFill="1" applyAlignment="1">
      <alignment horizontal="center" vertical="top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2" fontId="1" fillId="0" borderId="1" xfId="0" applyNumberFormat="1" applyFont="1" applyFill="1" applyBorder="1"/>
    <xf numFmtId="14" fontId="0" fillId="0" borderId="1" xfId="0" applyNumberFormat="1" applyFont="1" applyFill="1" applyBorder="1"/>
    <xf numFmtId="2" fontId="0" fillId="0" borderId="0" xfId="0" applyNumberFormat="1" applyFont="1" applyFill="1" applyBorder="1"/>
    <xf numFmtId="0" fontId="0" fillId="2" borderId="1" xfId="0" applyFont="1" applyFill="1" applyBorder="1"/>
    <xf numFmtId="14" fontId="0" fillId="0" borderId="3" xfId="0" applyNumberFormat="1" applyFont="1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5" xfId="0" applyFont="1" applyFill="1" applyBorder="1"/>
    <xf numFmtId="0" fontId="8" fillId="2" borderId="1" xfId="0" applyFont="1" applyFill="1" applyBorder="1"/>
    <xf numFmtId="10" fontId="0" fillId="0" borderId="0" xfId="30" applyNumberFormat="1" applyFont="1" applyFill="1" applyBorder="1"/>
    <xf numFmtId="0" fontId="1" fillId="0" borderId="3" xfId="0" applyFont="1" applyFill="1" applyBorder="1" applyAlignment="1">
      <alignment horizontal="right" vertical="center"/>
    </xf>
    <xf numFmtId="0" fontId="0" fillId="0" borderId="3" xfId="0" applyFont="1" applyFill="1" applyBorder="1"/>
    <xf numFmtId="0" fontId="1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/>
    <xf numFmtId="164" fontId="0" fillId="0" borderId="1" xfId="0" applyNumberFormat="1" applyFill="1" applyBorder="1"/>
    <xf numFmtId="0" fontId="0" fillId="0" borderId="0" xfId="0" applyFill="1"/>
    <xf numFmtId="0" fontId="0" fillId="0" borderId="0" xfId="0" applyNumberFormat="1" applyFill="1"/>
    <xf numFmtId="0" fontId="1" fillId="0" borderId="3" xfId="0" applyFont="1" applyFill="1" applyBorder="1"/>
    <xf numFmtId="2" fontId="0" fillId="0" borderId="3" xfId="0" applyNumberFormat="1" applyFont="1" applyFill="1" applyBorder="1"/>
    <xf numFmtId="10" fontId="0" fillId="0" borderId="1" xfId="30" applyNumberFormat="1" applyFont="1" applyBorder="1"/>
    <xf numFmtId="0" fontId="1" fillId="0" borderId="0" xfId="0" applyFont="1"/>
    <xf numFmtId="0" fontId="1" fillId="0" borderId="2" xfId="0" applyFont="1" applyFill="1" applyBorder="1"/>
    <xf numFmtId="10" fontId="1" fillId="0" borderId="1" xfId="30" applyNumberFormat="1" applyFont="1" applyBorder="1"/>
    <xf numFmtId="2" fontId="0" fillId="0" borderId="4" xfId="0" applyNumberFormat="1" applyFont="1" applyFill="1" applyBorder="1"/>
    <xf numFmtId="10" fontId="1" fillId="0" borderId="1" xfId="30" applyNumberFormat="1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2" fontId="0" fillId="0" borderId="6" xfId="0" applyNumberFormat="1" applyFont="1" applyFill="1" applyBorder="1"/>
    <xf numFmtId="14" fontId="0" fillId="0" borderId="6" xfId="0" applyNumberFormat="1" applyBorder="1"/>
    <xf numFmtId="0" fontId="0" fillId="2" borderId="6" xfId="0" applyFill="1" applyBorder="1"/>
    <xf numFmtId="0" fontId="0" fillId="0" borderId="6" xfId="0" applyFont="1" applyFill="1" applyBorder="1"/>
    <xf numFmtId="10" fontId="0" fillId="0" borderId="4" xfId="30" applyNumberFormat="1" applyFont="1" applyFill="1" applyBorder="1"/>
    <xf numFmtId="0" fontId="0" fillId="0" borderId="4" xfId="0" applyFont="1" applyFill="1" applyBorder="1"/>
    <xf numFmtId="10" fontId="1" fillId="0" borderId="1" xfId="3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center"/>
    </xf>
    <xf numFmtId="0" fontId="0" fillId="0" borderId="0" xfId="30" applyNumberFormat="1" applyFont="1"/>
    <xf numFmtId="0" fontId="0" fillId="0" borderId="0" xfId="0" applyFill="1" applyBorder="1"/>
    <xf numFmtId="0" fontId="0" fillId="0" borderId="0" xfId="30" applyNumberFormat="1" applyFont="1" applyFill="1" applyBorder="1"/>
    <xf numFmtId="0" fontId="1" fillId="0" borderId="0" xfId="0" applyFont="1" applyFill="1" applyBorder="1" applyAlignment="1">
      <alignment horizontal="left" vertic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  <cellStyle name="Percent" xfId="30" builtinId="5"/>
  </cellStyles>
  <dxfs count="0"/>
  <tableStyles count="0" defaultTableStyle="TableStyleMedium9" defaultPivotStyle="PivotStyleMedium7"/>
  <colors>
    <mruColors>
      <color rgb="FF00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GSPC!$Q$1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GSPC!$P$2:$P$21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GSPC!$Q$2:$Q$21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7846-B273-268BF6E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279824"/>
        <c:axId val="846418448"/>
      </c:barChart>
      <c:lineChart>
        <c:grouping val="standard"/>
        <c:varyColors val="0"/>
        <c:ser>
          <c:idx val="1"/>
          <c:order val="1"/>
          <c:tx>
            <c:strRef>
              <c:f>GSPC!$R$1</c:f>
              <c:strCache>
                <c:ptCount val="1"/>
                <c:pt idx="0">
                  <c:v>Normal distrbution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GSPC!$R$2:$R$21</c:f>
              <c:numCache>
                <c:formatCode>General</c:formatCode>
                <c:ptCount val="20"/>
                <c:pt idx="0">
                  <c:v>3.1886950622420658E-8</c:v>
                </c:pt>
                <c:pt idx="1">
                  <c:v>1.0115017060028441E-6</c:v>
                </c:pt>
                <c:pt idx="2">
                  <c:v>2.2272150495797369E-5</c:v>
                </c:pt>
                <c:pt idx="3">
                  <c:v>3.404078668159493E-4</c:v>
                </c:pt>
                <c:pt idx="4">
                  <c:v>3.6114277116399605E-3</c:v>
                </c:pt>
                <c:pt idx="5">
                  <c:v>2.6595010550474082E-2</c:v>
                </c:pt>
                <c:pt idx="6">
                  <c:v>0.13594502230081618</c:v>
                </c:pt>
                <c:pt idx="7">
                  <c:v>0.48235674545930085</c:v>
                </c:pt>
                <c:pt idx="8">
                  <c:v>1.1879968929157141</c:v>
                </c:pt>
                <c:pt idx="9">
                  <c:v>2.0309730283851963</c:v>
                </c:pt>
                <c:pt idx="10">
                  <c:v>2.4100991508758884</c:v>
                </c:pt>
                <c:pt idx="11">
                  <c:v>1.9852150825829886</c:v>
                </c:pt>
                <c:pt idx="12">
                  <c:v>1.1350686400192218</c:v>
                </c:pt>
                <c:pt idx="13">
                  <c:v>0.45048318678162202</c:v>
                </c:pt>
                <c:pt idx="14">
                  <c:v>0.12410147713386717</c:v>
                </c:pt>
                <c:pt idx="15">
                  <c:v>2.3731064381324583E-2</c:v>
                </c:pt>
                <c:pt idx="16">
                  <c:v>3.1499190061958526E-3</c:v>
                </c:pt>
                <c:pt idx="17">
                  <c:v>2.9021740793684777E-4</c:v>
                </c:pt>
                <c:pt idx="18">
                  <c:v>1.8560489829578379E-5</c:v>
                </c:pt>
                <c:pt idx="19">
                  <c:v>8.23943269851781E-7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0A9-7846-B273-268BF6E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279824"/>
        <c:axId val="846418448"/>
      </c:lineChart>
      <c:catAx>
        <c:axId val="84627982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8448"/>
        <c:crosses val="autoZero"/>
        <c:auto val="1"/>
        <c:lblAlgn val="ctr"/>
        <c:lblOffset val="100"/>
        <c:noMultiLvlLbl val="0"/>
      </c:catAx>
      <c:valAx>
        <c:axId val="846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IXIC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IXIC!$Q$1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IXIC!$P$2:$P$21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IXIC!$Q$2:$Q$21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0-2046-A3C2-1EBE2216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962352"/>
        <c:axId val="841339104"/>
      </c:barChart>
      <c:lineChart>
        <c:grouping val="standard"/>
        <c:varyColors val="0"/>
        <c:ser>
          <c:idx val="1"/>
          <c:order val="1"/>
          <c:tx>
            <c:strRef>
              <c:f>IXIC!$R$1</c:f>
              <c:strCache>
                <c:ptCount val="1"/>
                <c:pt idx="0">
                  <c:v>Normal distrbution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IXIC!$P$2:$P$21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IXIC!$R$2:$R$21</c:f>
              <c:numCache>
                <c:formatCode>General</c:formatCode>
                <c:ptCount val="20"/>
                <c:pt idx="0">
                  <c:v>3.2172480442301411E-4</c:v>
                </c:pt>
                <c:pt idx="1">
                  <c:v>1.5513516774443459E-3</c:v>
                </c:pt>
                <c:pt idx="2">
                  <c:v>6.3706124756433532E-3</c:v>
                </c:pt>
                <c:pt idx="3">
                  <c:v>2.2279083948755923E-2</c:v>
                </c:pt>
                <c:pt idx="4">
                  <c:v>6.635271321132051E-2</c:v>
                </c:pt>
                <c:pt idx="5">
                  <c:v>0.16829269163301691</c:v>
                </c:pt>
                <c:pt idx="6">
                  <c:v>0.36351056768821333</c:v>
                </c:pt>
                <c:pt idx="7">
                  <c:v>0.66867338776568053</c:v>
                </c:pt>
                <c:pt idx="8">
                  <c:v>1.0475053547522613</c:v>
                </c:pt>
                <c:pt idx="9">
                  <c:v>1.3974738122554875</c:v>
                </c:pt>
                <c:pt idx="10">
                  <c:v>1.5877287862722502</c:v>
                </c:pt>
                <c:pt idx="11">
                  <c:v>1.5362226832898436</c:v>
                </c:pt>
                <c:pt idx="12">
                  <c:v>1.2658354153745099</c:v>
                </c:pt>
                <c:pt idx="13">
                  <c:v>0.88827108438933322</c:v>
                </c:pt>
                <c:pt idx="14">
                  <c:v>0.53083435443408433</c:v>
                </c:pt>
                <c:pt idx="15">
                  <c:v>0.27015793780580055</c:v>
                </c:pt>
                <c:pt idx="16">
                  <c:v>0.11709049917124205</c:v>
                </c:pt>
                <c:pt idx="17">
                  <c:v>4.321861014544956E-2</c:v>
                </c:pt>
                <c:pt idx="18">
                  <c:v>1.3585172253852877E-2</c:v>
                </c:pt>
                <c:pt idx="19">
                  <c:v>3.6366768881400226E-3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B0-2046-A3C2-1EBE2216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62352"/>
        <c:axId val="841339104"/>
      </c:lineChart>
      <c:catAx>
        <c:axId val="8079623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9104"/>
        <c:crosses val="autoZero"/>
        <c:auto val="1"/>
        <c:lblAlgn val="ctr"/>
        <c:lblOffset val="100"/>
        <c:noMultiLvlLbl val="0"/>
      </c:catAx>
      <c:valAx>
        <c:axId val="8413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DJI!$Q$1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DJI!$P$2:$P$21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DJI!$Q$2:$Q$21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1-CC4F-A392-9FE8927F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83488"/>
        <c:axId val="413464240"/>
      </c:barChart>
      <c:lineChart>
        <c:grouping val="standard"/>
        <c:varyColors val="0"/>
        <c:ser>
          <c:idx val="1"/>
          <c:order val="1"/>
          <c:tx>
            <c:strRef>
              <c:f>DJI!$R$1</c:f>
              <c:strCache>
                <c:ptCount val="1"/>
                <c:pt idx="0">
                  <c:v>Normal distrbution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DJI!$P$2:$P$21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DJI!$R$2:$R$21</c:f>
              <c:numCache>
                <c:formatCode>General</c:formatCode>
                <c:ptCount val="20"/>
                <c:pt idx="0">
                  <c:v>1.0072250041629369E-8</c:v>
                </c:pt>
                <c:pt idx="1">
                  <c:v>3.903523380686524E-7</c:v>
                </c:pt>
                <c:pt idx="2">
                  <c:v>1.0309995636679263E-5</c:v>
                </c:pt>
                <c:pt idx="3">
                  <c:v>1.8558017846854818E-4</c:v>
                </c:pt>
                <c:pt idx="4">
                  <c:v>2.2765442939005022E-3</c:v>
                </c:pt>
                <c:pt idx="5">
                  <c:v>1.9032333154832413E-2</c:v>
                </c:pt>
                <c:pt idx="6">
                  <c:v>0.10843746791430922</c:v>
                </c:pt>
                <c:pt idx="7">
                  <c:v>0.42105430753380396</c:v>
                </c:pt>
                <c:pt idx="8">
                  <c:v>1.1142131288459129</c:v>
                </c:pt>
                <c:pt idx="9">
                  <c:v>2.0094159180165714</c:v>
                </c:pt>
                <c:pt idx="10">
                  <c:v>2.4696921149500555</c:v>
                </c:pt>
                <c:pt idx="11">
                  <c:v>2.0686508790087053</c:v>
                </c:pt>
                <c:pt idx="12">
                  <c:v>1.1808724730497155</c:v>
                </c:pt>
                <c:pt idx="13">
                  <c:v>0.45939916978648077</c:v>
                </c:pt>
                <c:pt idx="14">
                  <c:v>0.12180043043131925</c:v>
                </c:pt>
                <c:pt idx="15">
                  <c:v>2.2007912471738028E-2</c:v>
                </c:pt>
                <c:pt idx="16">
                  <c:v>2.7100686184398813E-3</c:v>
                </c:pt>
                <c:pt idx="17">
                  <c:v>2.2743281901466188E-4</c:v>
                </c:pt>
                <c:pt idx="18">
                  <c:v>1.3007606538504924E-5</c:v>
                </c:pt>
                <c:pt idx="19">
                  <c:v>5.0700595335115939E-7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81-CC4F-A392-9FE8927F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83488"/>
        <c:axId val="413464240"/>
      </c:lineChart>
      <c:catAx>
        <c:axId val="4134834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64240"/>
        <c:crosses val="autoZero"/>
        <c:auto val="1"/>
        <c:lblAlgn val="ctr"/>
        <c:lblOffset val="100"/>
        <c:noMultiLvlLbl val="0"/>
      </c:catAx>
      <c:valAx>
        <c:axId val="4134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MOD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MOD!$Q$2:$Q$21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B-2943-8D6E-08AE0390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38688"/>
        <c:axId val="406532224"/>
      </c:barChart>
      <c:lineChart>
        <c:grouping val="standard"/>
        <c:varyColors val="0"/>
        <c:ser>
          <c:idx val="1"/>
          <c:order val="1"/>
          <c:tx>
            <c:strRef>
              <c:f>MOD!$R$1</c:f>
              <c:strCache>
                <c:ptCount val="1"/>
                <c:pt idx="0">
                  <c:v>Normal distrbution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MOD!$P$2:$P$21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MOD!$R$2:$R$21</c:f>
              <c:numCache>
                <c:formatCode>General</c:formatCode>
                <c:ptCount val="20"/>
                <c:pt idx="0">
                  <c:v>0.11840850048058903</c:v>
                </c:pt>
                <c:pt idx="1">
                  <c:v>0.16110378524209407</c:v>
                </c:pt>
                <c:pt idx="2">
                  <c:v>0.21279532173709173</c:v>
                </c:pt>
                <c:pt idx="3">
                  <c:v>0.27286753967899968</c:v>
                </c:pt>
                <c:pt idx="4">
                  <c:v>0.33968404012381831</c:v>
                </c:pt>
                <c:pt idx="5">
                  <c:v>0.41051769088560114</c:v>
                </c:pt>
                <c:pt idx="6">
                  <c:v>0.4816394818096687</c:v>
                </c:pt>
                <c:pt idx="7">
                  <c:v>0.54858730278498535</c:v>
                </c:pt>
                <c:pt idx="8">
                  <c:v>0.60660067676881768</c:v>
                </c:pt>
                <c:pt idx="9">
                  <c:v>0.65116867074509499</c:v>
                </c:pt>
                <c:pt idx="10">
                  <c:v>0.67860580804366477</c:v>
                </c:pt>
                <c:pt idx="11">
                  <c:v>0.68655465358919876</c:v>
                </c:pt>
                <c:pt idx="12">
                  <c:v>0.67432013229129328</c:v>
                </c:pt>
                <c:pt idx="13">
                  <c:v>0.64296984442854077</c:v>
                </c:pt>
                <c:pt idx="14">
                  <c:v>0.59518030486400997</c:v>
                </c:pt>
                <c:pt idx="15">
                  <c:v>0.53485981058594168</c:v>
                </c:pt>
                <c:pt idx="16">
                  <c:v>0.46662161109893024</c:v>
                </c:pt>
                <c:pt idx="17">
                  <c:v>0.3952056997052294</c:v>
                </c:pt>
                <c:pt idx="18">
                  <c:v>0.32494886018958991</c:v>
                </c:pt>
                <c:pt idx="19">
                  <c:v>0.25938228060246077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4B-2943-8D6E-08AE0390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8688"/>
        <c:axId val="406532224"/>
      </c:lineChart>
      <c:catAx>
        <c:axId val="4113386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2224"/>
        <c:crosses val="autoZero"/>
        <c:auto val="1"/>
        <c:lblAlgn val="ctr"/>
        <c:lblOffset val="100"/>
        <c:noMultiLvlLbl val="0"/>
      </c:catAx>
      <c:valAx>
        <c:axId val="4065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</a:t>
            </a:r>
            <a:r>
              <a:rPr lang="en-US" baseline="0"/>
              <a:t> Return</a:t>
            </a:r>
          </a:p>
        </c:rich>
      </c:tx>
      <c:layout>
        <c:manualLayout>
          <c:xMode val="edge"/>
          <c:yMode val="edge"/>
          <c:x val="0.27265999449206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30020250273059E-2"/>
          <c:y val="0.16847742501292975"/>
          <c:w val="0.88162672033014466"/>
          <c:h val="0.67764841291585265"/>
        </c:manualLayout>
      </c:layout>
      <c:lineChart>
        <c:grouping val="standard"/>
        <c:varyColors val="0"/>
        <c:ser>
          <c:idx val="0"/>
          <c:order val="0"/>
          <c:tx>
            <c:strRef>
              <c:f>'Rate of Return'!$B$1</c:f>
              <c:strCache>
                <c:ptCount val="1"/>
                <c:pt idx="0">
                  <c:v>GSPC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'Rate of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'Rate of Return'!$B$2:$B$36</c:f>
              <c:numCache>
                <c:formatCode>General</c:formatCode>
                <c:ptCount val="35"/>
                <c:pt idx="0">
                  <c:v>0.17897897403053567</c:v>
                </c:pt>
                <c:pt idx="1">
                  <c:v>0.29417314332879951</c:v>
                </c:pt>
                <c:pt idx="2">
                  <c:v>-6.2062101601019271E-2</c:v>
                </c:pt>
                <c:pt idx="3">
                  <c:v>0.1571556109227478</c:v>
                </c:pt>
                <c:pt idx="4">
                  <c:v>0.10626276899767109</c:v>
                </c:pt>
                <c:pt idx="5">
                  <c:v>4.5125825290615457E-2</c:v>
                </c:pt>
                <c:pt idx="6">
                  <c:v>0.1885558320585316</c:v>
                </c:pt>
                <c:pt idx="7">
                  <c:v>7.338910923574811E-2</c:v>
                </c:pt>
                <c:pt idx="8">
                  <c:v>9.7611527639390017E-2</c:v>
                </c:pt>
                <c:pt idx="9">
                  <c:v>-2.3234509973874422E-2</c:v>
                </c:pt>
                <c:pt idx="10">
                  <c:v>0.35202585439323147</c:v>
                </c:pt>
                <c:pt idx="11">
                  <c:v>0.2360616777440433</c:v>
                </c:pt>
                <c:pt idx="12">
                  <c:v>0.24692182592206327</c:v>
                </c:pt>
                <c:pt idx="13">
                  <c:v>0.30538211240045565</c:v>
                </c:pt>
                <c:pt idx="14">
                  <c:v>8.9728317850391759E-2</c:v>
                </c:pt>
                <c:pt idx="15">
                  <c:v>-2.0402128275951305E-2</c:v>
                </c:pt>
                <c:pt idx="16">
                  <c:v>-0.1726268894618129</c:v>
                </c:pt>
                <c:pt idx="17">
                  <c:v>-0.24287732339496448</c:v>
                </c:pt>
                <c:pt idx="18">
                  <c:v>0.32187681329610635</c:v>
                </c:pt>
                <c:pt idx="19">
                  <c:v>4.4327367126999646E-2</c:v>
                </c:pt>
                <c:pt idx="20">
                  <c:v>8.3647205403553804E-2</c:v>
                </c:pt>
                <c:pt idx="21">
                  <c:v>0.12355480863415691</c:v>
                </c:pt>
                <c:pt idx="22">
                  <c:v>-4.1502072960716445E-2</c:v>
                </c:pt>
                <c:pt idx="23">
                  <c:v>-0.40090676751337884</c:v>
                </c:pt>
                <c:pt idx="24">
                  <c:v>0.3002736335770716</c:v>
                </c:pt>
                <c:pt idx="25">
                  <c:v>0.19764962331403998</c:v>
                </c:pt>
                <c:pt idx="26">
                  <c:v>2.0441357806586298E-2</c:v>
                </c:pt>
                <c:pt idx="27">
                  <c:v>0.1414953758270337</c:v>
                </c:pt>
                <c:pt idx="28">
                  <c:v>0.18989258722549662</c:v>
                </c:pt>
                <c:pt idx="29">
                  <c:v>0.11915248489623778</c:v>
                </c:pt>
                <c:pt idx="30">
                  <c:v>-2.7443746722759246E-2</c:v>
                </c:pt>
                <c:pt idx="31">
                  <c:v>0.17453002141245419</c:v>
                </c:pt>
                <c:pt idx="32">
                  <c:v>0.23912724904102114</c:v>
                </c:pt>
                <c:pt idx="33">
                  <c:v>-4.2393064157577612E-2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BE44-B403-AD1595948A6C}"/>
            </c:ext>
          </c:extLst>
        </c:ser>
        <c:ser>
          <c:idx val="1"/>
          <c:order val="1"/>
          <c:tx>
            <c:strRef>
              <c:f>'Rate of Return'!$C$1</c:f>
              <c:strCache>
                <c:ptCount val="1"/>
                <c:pt idx="0">
                  <c:v>IXIC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'Rate of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'Rate of Return'!$C$2:$C$36</c:f>
              <c:numCache>
                <c:formatCode>General</c:formatCode>
                <c:ptCount val="35"/>
                <c:pt idx="0">
                  <c:v>0.20487970413148016</c:v>
                </c:pt>
                <c:pt idx="1">
                  <c:v>0.16765938061915603</c:v>
                </c:pt>
                <c:pt idx="2">
                  <c:v>-0.12088751153959429</c:v>
                </c:pt>
                <c:pt idx="3">
                  <c:v>0.16420067893702298</c:v>
                </c:pt>
                <c:pt idx="4">
                  <c:v>3.6132570230727246E-2</c:v>
                </c:pt>
                <c:pt idx="5">
                  <c:v>-3.8479462389978945E-3</c:v>
                </c:pt>
                <c:pt idx="6">
                  <c:v>0.49736843078604248</c:v>
                </c:pt>
                <c:pt idx="7">
                  <c:v>0.12274875010001045</c:v>
                </c:pt>
                <c:pt idx="8">
                  <c:v>0.14953893207692917</c:v>
                </c:pt>
                <c:pt idx="9">
                  <c:v>-5.6554225192789867E-2</c:v>
                </c:pt>
                <c:pt idx="10">
                  <c:v>0.40332365222473004</c:v>
                </c:pt>
                <c:pt idx="11">
                  <c:v>0.30200315649503856</c:v>
                </c:pt>
                <c:pt idx="12">
                  <c:v>0.17357684760361231</c:v>
                </c:pt>
                <c:pt idx="13">
                  <c:v>0.54745696831578805</c:v>
                </c:pt>
                <c:pt idx="14">
                  <c:v>0.5724354485833747</c:v>
                </c:pt>
                <c:pt idx="15">
                  <c:v>-0.29632395319203941</c:v>
                </c:pt>
                <c:pt idx="16">
                  <c:v>-0.30248165419987993</c:v>
                </c:pt>
                <c:pt idx="17">
                  <c:v>-0.31701679178012393</c:v>
                </c:pt>
                <c:pt idx="18">
                  <c:v>0.56418669615466044</c:v>
                </c:pt>
                <c:pt idx="19">
                  <c:v>-1.8101251977795919E-3</c:v>
                </c:pt>
                <c:pt idx="20">
                  <c:v>0.11802220042860224</c:v>
                </c:pt>
                <c:pt idx="21">
                  <c:v>6.8569905429411854E-2</c:v>
                </c:pt>
                <c:pt idx="22">
                  <c:v>-3.0061660454717847E-2</c:v>
                </c:pt>
                <c:pt idx="23">
                  <c:v>-0.38221486702275836</c:v>
                </c:pt>
                <c:pt idx="24">
                  <c:v>0.45443033419017981</c:v>
                </c:pt>
                <c:pt idx="25">
                  <c:v>0.25740096154548903</c:v>
                </c:pt>
                <c:pt idx="26">
                  <c:v>4.2132087461740818E-2</c:v>
                </c:pt>
                <c:pt idx="27">
                  <c:v>0.11666967017778877</c:v>
                </c:pt>
                <c:pt idx="28">
                  <c:v>0.3060821913197786</c:v>
                </c:pt>
                <c:pt idx="29">
                  <c:v>0.12947755932163579</c:v>
                </c:pt>
                <c:pt idx="30">
                  <c:v>-4.5930821112214922E-3</c:v>
                </c:pt>
                <c:pt idx="31">
                  <c:v>0.21691604844035384</c:v>
                </c:pt>
                <c:pt idx="32">
                  <c:v>0.3199923645444081</c:v>
                </c:pt>
                <c:pt idx="33">
                  <c:v>-1.7505241375555897E-2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909-BE44-B403-AD1595948A6C}"/>
            </c:ext>
          </c:extLst>
        </c:ser>
        <c:ser>
          <c:idx val="2"/>
          <c:order val="2"/>
          <c:tx>
            <c:strRef>
              <c:f>'Rate of Return'!$D$1</c:f>
              <c:strCache>
                <c:ptCount val="1"/>
                <c:pt idx="0">
                  <c:v>DJI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'Rate of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'Rate of Return'!$D$2:$D$36</c:f>
              <c:numCache>
                <c:formatCode>General</c:formatCode>
                <c:ptCount val="35"/>
                <c:pt idx="0">
                  <c:v>0.22087860735207376</c:v>
                </c:pt>
                <c:pt idx="1">
                  <c:v>0.37368159742380019</c:v>
                </c:pt>
                <c:pt idx="2">
                  <c:v>-9.2593308923310483E-2</c:v>
                </c:pt>
                <c:pt idx="3">
                  <c:v>0.19614757416852022</c:v>
                </c:pt>
                <c:pt idx="4">
                  <c:v>0.1059718415049672</c:v>
                </c:pt>
                <c:pt idx="5">
                  <c:v>5.6300945673204497E-2</c:v>
                </c:pt>
                <c:pt idx="6">
                  <c:v>0.17797537194748003</c:v>
                </c:pt>
                <c:pt idx="7">
                  <c:v>2.686607328686327E-2</c:v>
                </c:pt>
                <c:pt idx="8">
                  <c:v>0.20192148247734137</c:v>
                </c:pt>
                <c:pt idx="9">
                  <c:v>-3.3807899833739212E-2</c:v>
                </c:pt>
                <c:pt idx="10">
                  <c:v>0.40361502625308721</c:v>
                </c:pt>
                <c:pt idx="11">
                  <c:v>0.26278243846358423</c:v>
                </c:pt>
                <c:pt idx="12">
                  <c:v>0.16048667800306787</c:v>
                </c:pt>
                <c:pt idx="13">
                  <c:v>0.1836881145892621</c:v>
                </c:pt>
                <c:pt idx="14">
                  <c:v>0.16900618793348277</c:v>
                </c:pt>
                <c:pt idx="15">
                  <c:v>-4.8599034665822377E-3</c:v>
                </c:pt>
                <c:pt idx="16">
                  <c:v>-8.8851688630136719E-2</c:v>
                </c:pt>
                <c:pt idx="17">
                  <c:v>-0.1881239859879032</c:v>
                </c:pt>
                <c:pt idx="18">
                  <c:v>0.30224952366237567</c:v>
                </c:pt>
                <c:pt idx="19">
                  <c:v>1.78308968589043E-4</c:v>
                </c:pt>
                <c:pt idx="20">
                  <c:v>3.5740900961436547E-2</c:v>
                </c:pt>
                <c:pt idx="21">
                  <c:v>0.16169835792473891</c:v>
                </c:pt>
                <c:pt idx="22">
                  <c:v>2.2714803661999759E-3</c:v>
                </c:pt>
                <c:pt idx="23">
                  <c:v>-0.36753897593635915</c:v>
                </c:pt>
                <c:pt idx="24">
                  <c:v>0.25828101608883303</c:v>
                </c:pt>
                <c:pt idx="25">
                  <c:v>0.18123967286890413</c:v>
                </c:pt>
                <c:pt idx="26">
                  <c:v>6.2309523133803425E-2</c:v>
                </c:pt>
                <c:pt idx="27">
                  <c:v>9.7180293918018495E-2</c:v>
                </c:pt>
                <c:pt idx="28">
                  <c:v>0.132625728552138</c:v>
                </c:pt>
                <c:pt idx="29">
                  <c:v>9.338898368447944E-2</c:v>
                </c:pt>
                <c:pt idx="30">
                  <c:v>-4.0702039317812709E-2</c:v>
                </c:pt>
                <c:pt idx="31">
                  <c:v>0.20634805037210355</c:v>
                </c:pt>
                <c:pt idx="32">
                  <c:v>0.31641524129022675</c:v>
                </c:pt>
                <c:pt idx="33">
                  <c:v>-4.396739945063248E-2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909-BE44-B403-AD1595948A6C}"/>
            </c:ext>
          </c:extLst>
        </c:ser>
        <c:ser>
          <c:idx val="3"/>
          <c:order val="3"/>
          <c:tx>
            <c:strRef>
              <c:f>'Rate of Return'!$E$1</c:f>
              <c:strCache>
                <c:ptCount val="1"/>
                <c:pt idx="0">
                  <c:v>MOD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'Rate of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'Rate of Return'!$E$2:$E$36</c:f>
              <c:numCache>
                <c:formatCode>General</c:formatCode>
                <c:ptCount val="35"/>
                <c:pt idx="0">
                  <c:v>0.68994538045834186</c:v>
                </c:pt>
                <c:pt idx="1">
                  <c:v>0.35711434785329932</c:v>
                </c:pt>
                <c:pt idx="2">
                  <c:v>5.0551775184090868E-2</c:v>
                </c:pt>
                <c:pt idx="3">
                  <c:v>3.1765093373052521E-2</c:v>
                </c:pt>
                <c:pt idx="4">
                  <c:v>0.2111500605554455</c:v>
                </c:pt>
                <c:pt idx="5">
                  <c:v>1.4584645520779873E-2</c:v>
                </c:pt>
                <c:pt idx="6">
                  <c:v>0.45656368190804775</c:v>
                </c:pt>
                <c:pt idx="7">
                  <c:v>0.5682710632503174</c:v>
                </c:pt>
                <c:pt idx="8">
                  <c:v>0.54376888542840107</c:v>
                </c:pt>
                <c:pt idx="9">
                  <c:v>2.2358174300539359E-2</c:v>
                </c:pt>
                <c:pt idx="10">
                  <c:v>-0.1320893911909512</c:v>
                </c:pt>
                <c:pt idx="11">
                  <c:v>0.16455742281318822</c:v>
                </c:pt>
                <c:pt idx="12">
                  <c:v>0.25370576009868107</c:v>
                </c:pt>
                <c:pt idx="13">
                  <c:v>-0.15529385102119617</c:v>
                </c:pt>
                <c:pt idx="14">
                  <c:v>-0.11267599073336473</c:v>
                </c:pt>
                <c:pt idx="15">
                  <c:v>8.0298849693141258E-2</c:v>
                </c:pt>
                <c:pt idx="16">
                  <c:v>2.8120226611698558E-2</c:v>
                </c:pt>
                <c:pt idx="17">
                  <c:v>-0.34704169757430398</c:v>
                </c:pt>
                <c:pt idx="18">
                  <c:v>0.70902745295303871</c:v>
                </c:pt>
                <c:pt idx="19">
                  <c:v>0.19296719170051227</c:v>
                </c:pt>
                <c:pt idx="20">
                  <c:v>-8.4865089414951744E-2</c:v>
                </c:pt>
                <c:pt idx="21">
                  <c:v>-6.2301380200867722E-3</c:v>
                </c:pt>
                <c:pt idx="22">
                  <c:v>-0.39360640797449681</c:v>
                </c:pt>
                <c:pt idx="23">
                  <c:v>-0.8143215798441602</c:v>
                </c:pt>
                <c:pt idx="24">
                  <c:v>2.4708029197080288</c:v>
                </c:pt>
                <c:pt idx="25">
                  <c:v>0.73501577287066255</c:v>
                </c:pt>
                <c:pt idx="26">
                  <c:v>-0.33696969696969697</c:v>
                </c:pt>
                <c:pt idx="27">
                  <c:v>-0.22486288848263247</c:v>
                </c:pt>
                <c:pt idx="28">
                  <c:v>0.54481132075471683</c:v>
                </c:pt>
                <c:pt idx="29">
                  <c:v>-6.9465648854961842E-2</c:v>
                </c:pt>
                <c:pt idx="30">
                  <c:v>-0.47333880229696473</c:v>
                </c:pt>
                <c:pt idx="31">
                  <c:v>1.118380062305296</c:v>
                </c:pt>
                <c:pt idx="32">
                  <c:v>0.71691176470588247</c:v>
                </c:pt>
                <c:pt idx="33">
                  <c:v>-0.37344753747323339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909-BE44-B403-AD159594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26879"/>
        <c:axId val="1390044943"/>
      </c:lineChart>
      <c:catAx>
        <c:axId val="9459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44943"/>
        <c:crosses val="autoZero"/>
        <c:auto val="1"/>
        <c:lblAlgn val="ctr"/>
        <c:lblOffset val="100"/>
        <c:noMultiLvlLbl val="0"/>
      </c:catAx>
      <c:valAx>
        <c:axId val="13900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84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of Return'!$F$1</c:f>
              <c:strCache>
                <c:ptCount val="1"/>
                <c:pt idx="0">
                  <c:v>Risk -free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'Rate of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'Rate of Return'!$F$2:$F$37</c:f>
              <c:numCache>
                <c:formatCode>0.00</c:formatCode>
                <c:ptCount val="36"/>
                <c:pt idx="0">
                  <c:v>7.0000000000000007E-2</c:v>
                </c:pt>
                <c:pt idx="1">
                  <c:v>0.06</c:v>
                </c:pt>
                <c:pt idx="2" formatCode="General">
                  <c:v>0.06</c:v>
                </c:pt>
                <c:pt idx="3" formatCode="General">
                  <c:v>7.0000000000000007E-2</c:v>
                </c:pt>
                <c:pt idx="4" formatCode="General">
                  <c:v>0.08</c:v>
                </c:pt>
                <c:pt idx="5" formatCode="General">
                  <c:v>7.0000000000000007E-2</c:v>
                </c:pt>
                <c:pt idx="6" formatCode="General">
                  <c:v>0.05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0.04</c:v>
                </c:pt>
                <c:pt idx="10" formatCode="General">
                  <c:v>0.05</c:v>
                </c:pt>
                <c:pt idx="11" formatCode="General">
                  <c:v>0.05</c:v>
                </c:pt>
                <c:pt idx="12" formatCode="General">
                  <c:v>0.05</c:v>
                </c:pt>
                <c:pt idx="13" formatCode="General">
                  <c:v>0.05</c:v>
                </c:pt>
                <c:pt idx="14" formatCode="General">
                  <c:v>0.05</c:v>
                </c:pt>
                <c:pt idx="15" formatCode="General">
                  <c:v>0.06</c:v>
                </c:pt>
                <c:pt idx="16" formatCode="General">
                  <c:v>0.03</c:v>
                </c:pt>
                <c:pt idx="17" formatCode="General">
                  <c:v>0.02</c:v>
                </c:pt>
                <c:pt idx="18" formatCode="General">
                  <c:v>0.01</c:v>
                </c:pt>
                <c:pt idx="19" formatCode="General">
                  <c:v>0.01</c:v>
                </c:pt>
                <c:pt idx="20" formatCode="General">
                  <c:v>0.03</c:v>
                </c:pt>
                <c:pt idx="21" formatCode="General">
                  <c:v>0.05</c:v>
                </c:pt>
                <c:pt idx="22" formatCode="General">
                  <c:v>0.04</c:v>
                </c:pt>
                <c:pt idx="23" formatCode="General">
                  <c:v>0.01</c:v>
                </c:pt>
                <c:pt idx="24" formatCode="General">
                  <c:v>1E-3</c:v>
                </c:pt>
                <c:pt idx="25" formatCode="General">
                  <c:v>1E-3</c:v>
                </c:pt>
                <c:pt idx="26" formatCode="General">
                  <c:v>1E-3</c:v>
                </c:pt>
                <c:pt idx="27" formatCode="General">
                  <c:v>1E-3</c:v>
                </c:pt>
                <c:pt idx="28" formatCode="General">
                  <c:v>1E-3</c:v>
                </c:pt>
                <c:pt idx="29" formatCode="General">
                  <c:v>1E-3</c:v>
                </c:pt>
                <c:pt idx="30" formatCode="General">
                  <c:v>1E-3</c:v>
                </c:pt>
                <c:pt idx="31" formatCode="General">
                  <c:v>1E-3</c:v>
                </c:pt>
                <c:pt idx="32" formatCode="General">
                  <c:v>0.01</c:v>
                </c:pt>
                <c:pt idx="33" formatCode="General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A049-9FDB-050052A2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45967"/>
        <c:axId val="1391201327"/>
      </c:lineChart>
      <c:catAx>
        <c:axId val="13384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01327"/>
        <c:crosses val="autoZero"/>
        <c:auto val="1"/>
        <c:lblAlgn val="ctr"/>
        <c:lblOffset val="100"/>
        <c:noMultiLvlLbl val="0"/>
      </c:catAx>
      <c:valAx>
        <c:axId val="13912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'Excess return'!$B$1</c:f>
              <c:strCache>
                <c:ptCount val="1"/>
                <c:pt idx="0">
                  <c:v>GSPC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'Excess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'Excess return'!$B$2:$B$36</c:f>
              <c:numCache>
                <c:formatCode>General</c:formatCode>
                <c:ptCount val="35"/>
                <c:pt idx="0">
                  <c:v>0.10897897403053566</c:v>
                </c:pt>
                <c:pt idx="1">
                  <c:v>0.23417314332879952</c:v>
                </c:pt>
                <c:pt idx="2">
                  <c:v>-0.12206210160101927</c:v>
                </c:pt>
                <c:pt idx="3">
                  <c:v>8.7155610922747789E-2</c:v>
                </c:pt>
                <c:pt idx="4">
                  <c:v>2.626276899767109E-2</c:v>
                </c:pt>
                <c:pt idx="5">
                  <c:v>-2.487417470938455E-2</c:v>
                </c:pt>
                <c:pt idx="6">
                  <c:v>0.13855583205853161</c:v>
                </c:pt>
                <c:pt idx="7">
                  <c:v>4.3389109235748111E-2</c:v>
                </c:pt>
                <c:pt idx="8">
                  <c:v>6.7611527639390018E-2</c:v>
                </c:pt>
                <c:pt idx="9">
                  <c:v>-6.323450997387442E-2</c:v>
                </c:pt>
                <c:pt idx="10">
                  <c:v>0.30202585439323149</c:v>
                </c:pt>
                <c:pt idx="11">
                  <c:v>0.18606167774404331</c:v>
                </c:pt>
                <c:pt idx="12">
                  <c:v>0.19692182592206325</c:v>
                </c:pt>
                <c:pt idx="13">
                  <c:v>0.25538211240045566</c:v>
                </c:pt>
                <c:pt idx="14">
                  <c:v>3.9728317850391756E-2</c:v>
                </c:pt>
                <c:pt idx="15">
                  <c:v>-8.0402128275951307E-2</c:v>
                </c:pt>
                <c:pt idx="16">
                  <c:v>-0.2026268894618129</c:v>
                </c:pt>
                <c:pt idx="17">
                  <c:v>-0.2628773233949645</c:v>
                </c:pt>
                <c:pt idx="18">
                  <c:v>0.31187681329610634</c:v>
                </c:pt>
                <c:pt idx="19">
                  <c:v>3.4327367126999644E-2</c:v>
                </c:pt>
                <c:pt idx="20">
                  <c:v>5.3647205403553805E-2</c:v>
                </c:pt>
                <c:pt idx="21">
                  <c:v>7.3554808634156907E-2</c:v>
                </c:pt>
                <c:pt idx="22">
                  <c:v>-8.1502072960716446E-2</c:v>
                </c:pt>
                <c:pt idx="23">
                  <c:v>-0.41090676751337885</c:v>
                </c:pt>
                <c:pt idx="24">
                  <c:v>0.2992736335770716</c:v>
                </c:pt>
                <c:pt idx="25">
                  <c:v>0.19664962331403998</c:v>
                </c:pt>
                <c:pt idx="26">
                  <c:v>1.9441357806586297E-2</c:v>
                </c:pt>
                <c:pt idx="27">
                  <c:v>0.1404953758270337</c:v>
                </c:pt>
                <c:pt idx="28">
                  <c:v>0.18889258722549662</c:v>
                </c:pt>
                <c:pt idx="29">
                  <c:v>0.11815248489623778</c:v>
                </c:pt>
                <c:pt idx="30">
                  <c:v>-2.8443746722759247E-2</c:v>
                </c:pt>
                <c:pt idx="31">
                  <c:v>0.17353002141245419</c:v>
                </c:pt>
                <c:pt idx="32">
                  <c:v>0.22912724904102114</c:v>
                </c:pt>
                <c:pt idx="33">
                  <c:v>-6.2393064157577616E-2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3-7944-9CE9-F12C9D886423}"/>
            </c:ext>
          </c:extLst>
        </c:ser>
        <c:ser>
          <c:idx val="1"/>
          <c:order val="1"/>
          <c:tx>
            <c:strRef>
              <c:f>'Excess return'!$C$1</c:f>
              <c:strCache>
                <c:ptCount val="1"/>
                <c:pt idx="0">
                  <c:v>IXIC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'Excess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'Excess return'!$C$2:$C$36</c:f>
              <c:numCache>
                <c:formatCode>General</c:formatCode>
                <c:ptCount val="35"/>
                <c:pt idx="0">
                  <c:v>0.13487970413148015</c:v>
                </c:pt>
                <c:pt idx="1">
                  <c:v>0.10765938061915603</c:v>
                </c:pt>
                <c:pt idx="2">
                  <c:v>-0.18088751153959429</c:v>
                </c:pt>
                <c:pt idx="3">
                  <c:v>9.4200678937022969E-2</c:v>
                </c:pt>
                <c:pt idx="4">
                  <c:v>-4.3867429769272756E-2</c:v>
                </c:pt>
                <c:pt idx="5">
                  <c:v>-7.3847946238997902E-2</c:v>
                </c:pt>
                <c:pt idx="6">
                  <c:v>0.44736843078604249</c:v>
                </c:pt>
                <c:pt idx="7">
                  <c:v>9.2748750100010449E-2</c:v>
                </c:pt>
                <c:pt idx="8">
                  <c:v>0.11953893207692917</c:v>
                </c:pt>
                <c:pt idx="9">
                  <c:v>-9.6554225192789861E-2</c:v>
                </c:pt>
                <c:pt idx="10">
                  <c:v>0.35332365222473006</c:v>
                </c:pt>
                <c:pt idx="11">
                  <c:v>0.25200315649503857</c:v>
                </c:pt>
                <c:pt idx="12">
                  <c:v>0.1235768476036123</c:v>
                </c:pt>
                <c:pt idx="13">
                  <c:v>0.49745696831578806</c:v>
                </c:pt>
                <c:pt idx="14">
                  <c:v>0.52243544858337465</c:v>
                </c:pt>
                <c:pt idx="15">
                  <c:v>-0.35632395319203941</c:v>
                </c:pt>
                <c:pt idx="16">
                  <c:v>-0.33248165419987996</c:v>
                </c:pt>
                <c:pt idx="17">
                  <c:v>-0.33701679178012395</c:v>
                </c:pt>
                <c:pt idx="18">
                  <c:v>0.55418669615466043</c:v>
                </c:pt>
                <c:pt idx="19">
                  <c:v>-1.1810125197779592E-2</c:v>
                </c:pt>
                <c:pt idx="20">
                  <c:v>8.8022200428602246E-2</c:v>
                </c:pt>
                <c:pt idx="21">
                  <c:v>1.8569905429411851E-2</c:v>
                </c:pt>
                <c:pt idx="22">
                  <c:v>-7.0061660454717845E-2</c:v>
                </c:pt>
                <c:pt idx="23">
                  <c:v>-0.39221486702275837</c:v>
                </c:pt>
                <c:pt idx="24">
                  <c:v>0.45343033419017981</c:v>
                </c:pt>
                <c:pt idx="25">
                  <c:v>0.25640096154548903</c:v>
                </c:pt>
                <c:pt idx="26">
                  <c:v>4.1132087461740817E-2</c:v>
                </c:pt>
                <c:pt idx="27">
                  <c:v>0.11566967017778877</c:v>
                </c:pt>
                <c:pt idx="28">
                  <c:v>0.3050821913197786</c:v>
                </c:pt>
                <c:pt idx="29">
                  <c:v>0.12847755932163579</c:v>
                </c:pt>
                <c:pt idx="30">
                  <c:v>-5.5930821112214922E-3</c:v>
                </c:pt>
                <c:pt idx="31">
                  <c:v>0.21591604844035384</c:v>
                </c:pt>
                <c:pt idx="32">
                  <c:v>0.30999236454440809</c:v>
                </c:pt>
                <c:pt idx="33">
                  <c:v>-3.7505241375555901E-2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3-7944-9CE9-F12C9D886423}"/>
            </c:ext>
          </c:extLst>
        </c:ser>
        <c:ser>
          <c:idx val="2"/>
          <c:order val="2"/>
          <c:tx>
            <c:strRef>
              <c:f>'Excess return'!$D$1</c:f>
              <c:strCache>
                <c:ptCount val="1"/>
                <c:pt idx="0">
                  <c:v>DJI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'Excess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'Excess return'!$D$2:$D$36</c:f>
              <c:numCache>
                <c:formatCode>General</c:formatCode>
                <c:ptCount val="35"/>
                <c:pt idx="0">
                  <c:v>0.15087860735207376</c:v>
                </c:pt>
                <c:pt idx="1">
                  <c:v>0.3136815974238002</c:v>
                </c:pt>
                <c:pt idx="2">
                  <c:v>-0.15259330892331047</c:v>
                </c:pt>
                <c:pt idx="3">
                  <c:v>0.12614757416852021</c:v>
                </c:pt>
                <c:pt idx="4">
                  <c:v>2.5971841504967202E-2</c:v>
                </c:pt>
                <c:pt idx="5">
                  <c:v>-1.3699054326795509E-2</c:v>
                </c:pt>
                <c:pt idx="6">
                  <c:v>0.12797537194748004</c:v>
                </c:pt>
                <c:pt idx="7">
                  <c:v>-3.1339267131367289E-3</c:v>
                </c:pt>
                <c:pt idx="8">
                  <c:v>0.17192148247734138</c:v>
                </c:pt>
                <c:pt idx="9">
                  <c:v>-7.3807899833739213E-2</c:v>
                </c:pt>
                <c:pt idx="10">
                  <c:v>0.35361502625308722</c:v>
                </c:pt>
                <c:pt idx="11">
                  <c:v>0.21278243846358424</c:v>
                </c:pt>
                <c:pt idx="12">
                  <c:v>0.11048667800306787</c:v>
                </c:pt>
                <c:pt idx="13">
                  <c:v>0.13368811458926211</c:v>
                </c:pt>
                <c:pt idx="14">
                  <c:v>0.11900618793348276</c:v>
                </c:pt>
                <c:pt idx="15">
                  <c:v>-6.4859903466582242E-2</c:v>
                </c:pt>
                <c:pt idx="16">
                  <c:v>-0.11885168863013672</c:v>
                </c:pt>
                <c:pt idx="17">
                  <c:v>-0.20812398598790319</c:v>
                </c:pt>
                <c:pt idx="18">
                  <c:v>0.29224952366237567</c:v>
                </c:pt>
                <c:pt idx="19">
                  <c:v>-9.8216910314109576E-3</c:v>
                </c:pt>
                <c:pt idx="20">
                  <c:v>5.7409009614365486E-3</c:v>
                </c:pt>
                <c:pt idx="21">
                  <c:v>0.11169835792473891</c:v>
                </c:pt>
                <c:pt idx="22">
                  <c:v>-3.7728519633800028E-2</c:v>
                </c:pt>
                <c:pt idx="23">
                  <c:v>-0.37753897593635916</c:v>
                </c:pt>
                <c:pt idx="24">
                  <c:v>0.25728101608883303</c:v>
                </c:pt>
                <c:pt idx="25">
                  <c:v>0.18023967286890413</c:v>
                </c:pt>
                <c:pt idx="26">
                  <c:v>6.1309523133803424E-2</c:v>
                </c:pt>
                <c:pt idx="27">
                  <c:v>9.6180293918018495E-2</c:v>
                </c:pt>
                <c:pt idx="28">
                  <c:v>0.131625728552138</c:v>
                </c:pt>
                <c:pt idx="29">
                  <c:v>9.2388983684479439E-2</c:v>
                </c:pt>
                <c:pt idx="30">
                  <c:v>-4.170203931781271E-2</c:v>
                </c:pt>
                <c:pt idx="31">
                  <c:v>0.20534805037210355</c:v>
                </c:pt>
                <c:pt idx="32">
                  <c:v>0.30641524129022674</c:v>
                </c:pt>
                <c:pt idx="33">
                  <c:v>-6.3967399450632484E-2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3-7944-9CE9-F12C9D886423}"/>
            </c:ext>
          </c:extLst>
        </c:ser>
        <c:ser>
          <c:idx val="3"/>
          <c:order val="3"/>
          <c:tx>
            <c:strRef>
              <c:f>'Excess return'!$E$1</c:f>
              <c:strCache>
                <c:ptCount val="1"/>
                <c:pt idx="0">
                  <c:v>MOD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'Excess return'!$A$2:$A$36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'Excess return'!$E$2:$E$36</c:f>
              <c:numCache>
                <c:formatCode>0.00</c:formatCode>
                <c:ptCount val="35"/>
                <c:pt idx="0">
                  <c:v>0.61994538045834191</c:v>
                </c:pt>
                <c:pt idx="1">
                  <c:v>0.29711434785329932</c:v>
                </c:pt>
                <c:pt idx="2">
                  <c:v>-9.44822481590913E-3</c:v>
                </c:pt>
                <c:pt idx="3">
                  <c:v>-3.8234906626947486E-2</c:v>
                </c:pt>
                <c:pt idx="4">
                  <c:v>0.13115006055544548</c:v>
                </c:pt>
                <c:pt idx="5">
                  <c:v>-5.5415354479220136E-2</c:v>
                </c:pt>
                <c:pt idx="6">
                  <c:v>0.40656368190804776</c:v>
                </c:pt>
                <c:pt idx="7">
                  <c:v>0.53827106325031737</c:v>
                </c:pt>
                <c:pt idx="8">
                  <c:v>0.51376888542840105</c:v>
                </c:pt>
                <c:pt idx="9">
                  <c:v>-1.7641825699460642E-2</c:v>
                </c:pt>
                <c:pt idx="10">
                  <c:v>-0.18208939119095119</c:v>
                </c:pt>
                <c:pt idx="11">
                  <c:v>0.11455742281318822</c:v>
                </c:pt>
                <c:pt idx="12">
                  <c:v>0.20370576009868108</c:v>
                </c:pt>
                <c:pt idx="13">
                  <c:v>-0.20529385102119618</c:v>
                </c:pt>
                <c:pt idx="14">
                  <c:v>-0.16267599073336475</c:v>
                </c:pt>
                <c:pt idx="15">
                  <c:v>2.029884969314126E-2</c:v>
                </c:pt>
                <c:pt idx="16">
                  <c:v>-1.8797733883014409E-3</c:v>
                </c:pt>
                <c:pt idx="17">
                  <c:v>-0.36704169757430399</c:v>
                </c:pt>
                <c:pt idx="18">
                  <c:v>0.6990274529530387</c:v>
                </c:pt>
                <c:pt idx="19">
                  <c:v>0.18296719170051226</c:v>
                </c:pt>
                <c:pt idx="20">
                  <c:v>-0.11486508941495174</c:v>
                </c:pt>
                <c:pt idx="21">
                  <c:v>-5.6230138020086778E-2</c:v>
                </c:pt>
                <c:pt idx="22">
                  <c:v>-0.43360640797449679</c:v>
                </c:pt>
                <c:pt idx="23">
                  <c:v>-0.82432157984416021</c:v>
                </c:pt>
                <c:pt idx="24">
                  <c:v>2.4698029197080289</c:v>
                </c:pt>
                <c:pt idx="25">
                  <c:v>0.73401577287066255</c:v>
                </c:pt>
                <c:pt idx="26">
                  <c:v>-0.33796969696969698</c:v>
                </c:pt>
                <c:pt idx="27">
                  <c:v>-0.22586288848263247</c:v>
                </c:pt>
                <c:pt idx="28">
                  <c:v>0.54381132075471683</c:v>
                </c:pt>
                <c:pt idx="29">
                  <c:v>-7.0465648854961843E-2</c:v>
                </c:pt>
                <c:pt idx="30">
                  <c:v>-0.47433880229696473</c:v>
                </c:pt>
                <c:pt idx="31">
                  <c:v>1.1173800623052961</c:v>
                </c:pt>
                <c:pt idx="32">
                  <c:v>0.70691176470588246</c:v>
                </c:pt>
                <c:pt idx="33">
                  <c:v>-0.39344753747323341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3-7944-9CE9-F12C9D88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154543"/>
        <c:axId val="946788767"/>
      </c:lineChart>
      <c:catAx>
        <c:axId val="9461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88767"/>
        <c:crosses val="autoZero"/>
        <c:auto val="1"/>
        <c:lblAlgn val="ctr"/>
        <c:lblOffset val="100"/>
        <c:noMultiLvlLbl val="0"/>
      </c:catAx>
      <c:valAx>
        <c:axId val="9467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5454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distribution'!$C$1</c:f>
              <c:strCache>
                <c:ptCount val="1"/>
                <c:pt idx="0">
                  <c:v>GSPC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'normal distribution'!$B$2:$B$21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'normal distribution'!$C$2:$C$21</c:f>
              <c:numCache>
                <c:formatCode>General</c:formatCode>
                <c:ptCount val="20"/>
                <c:pt idx="0">
                  <c:v>3.1886950622420658E-8</c:v>
                </c:pt>
                <c:pt idx="1">
                  <c:v>1.0115017060028441E-6</c:v>
                </c:pt>
                <c:pt idx="2">
                  <c:v>2.2272150495797369E-5</c:v>
                </c:pt>
                <c:pt idx="3">
                  <c:v>3.404078668159493E-4</c:v>
                </c:pt>
                <c:pt idx="4">
                  <c:v>3.6114277116399605E-3</c:v>
                </c:pt>
                <c:pt idx="5">
                  <c:v>2.6595010550474082E-2</c:v>
                </c:pt>
                <c:pt idx="6">
                  <c:v>0.13594502230081618</c:v>
                </c:pt>
                <c:pt idx="7">
                  <c:v>0.48235674545930085</c:v>
                </c:pt>
                <c:pt idx="8">
                  <c:v>1.1879968929157141</c:v>
                </c:pt>
                <c:pt idx="9">
                  <c:v>2.0309730283851963</c:v>
                </c:pt>
                <c:pt idx="10">
                  <c:v>2.4100991508758884</c:v>
                </c:pt>
                <c:pt idx="11">
                  <c:v>1.9852150825829886</c:v>
                </c:pt>
                <c:pt idx="12">
                  <c:v>1.1350686400192218</c:v>
                </c:pt>
                <c:pt idx="13">
                  <c:v>0.45048318678162202</c:v>
                </c:pt>
                <c:pt idx="14">
                  <c:v>0.12410147713386717</c:v>
                </c:pt>
                <c:pt idx="15">
                  <c:v>2.3731064381324583E-2</c:v>
                </c:pt>
                <c:pt idx="16">
                  <c:v>3.1499190061958526E-3</c:v>
                </c:pt>
                <c:pt idx="17">
                  <c:v>2.9021740793684777E-4</c:v>
                </c:pt>
                <c:pt idx="18">
                  <c:v>1.8560489829578379E-5</c:v>
                </c:pt>
                <c:pt idx="19">
                  <c:v>8.23943269851781E-7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38-A840-B2FA-A37CB1C68AEE}"/>
            </c:ext>
          </c:extLst>
        </c:ser>
        <c:ser>
          <c:idx val="1"/>
          <c:order val="1"/>
          <c:tx>
            <c:strRef>
              <c:f>'normal distribution'!$D$1</c:f>
              <c:strCache>
                <c:ptCount val="1"/>
                <c:pt idx="0">
                  <c:v>IXIC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'normal distribution'!$B$2:$B$21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'normal distribution'!$D$2:$D$21</c:f>
              <c:numCache>
                <c:formatCode>General</c:formatCode>
                <c:ptCount val="20"/>
                <c:pt idx="0">
                  <c:v>3.2172480442301411E-4</c:v>
                </c:pt>
                <c:pt idx="1">
                  <c:v>1.5513516774443459E-3</c:v>
                </c:pt>
                <c:pt idx="2">
                  <c:v>6.3706124756433532E-3</c:v>
                </c:pt>
                <c:pt idx="3">
                  <c:v>2.2279083948755923E-2</c:v>
                </c:pt>
                <c:pt idx="4">
                  <c:v>6.635271321132051E-2</c:v>
                </c:pt>
                <c:pt idx="5">
                  <c:v>0.16829269163301691</c:v>
                </c:pt>
                <c:pt idx="6">
                  <c:v>0.36351056768821333</c:v>
                </c:pt>
                <c:pt idx="7">
                  <c:v>0.66867338776568053</c:v>
                </c:pt>
                <c:pt idx="8">
                  <c:v>1.0475053547522613</c:v>
                </c:pt>
                <c:pt idx="9">
                  <c:v>1.3974738122554875</c:v>
                </c:pt>
                <c:pt idx="10">
                  <c:v>1.5877287862722502</c:v>
                </c:pt>
                <c:pt idx="11">
                  <c:v>1.5362226832898436</c:v>
                </c:pt>
                <c:pt idx="12">
                  <c:v>1.2658354153745099</c:v>
                </c:pt>
                <c:pt idx="13">
                  <c:v>0.88827108438933322</c:v>
                </c:pt>
                <c:pt idx="14">
                  <c:v>0.53083435443408433</c:v>
                </c:pt>
                <c:pt idx="15">
                  <c:v>0.27015793780580055</c:v>
                </c:pt>
                <c:pt idx="16">
                  <c:v>0.11709049917124205</c:v>
                </c:pt>
                <c:pt idx="17">
                  <c:v>4.321861014544956E-2</c:v>
                </c:pt>
                <c:pt idx="18">
                  <c:v>1.3585172253852877E-2</c:v>
                </c:pt>
                <c:pt idx="19">
                  <c:v>3.6366768881400226E-3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38-A840-B2FA-A37CB1C68AEE}"/>
            </c:ext>
          </c:extLst>
        </c:ser>
        <c:ser>
          <c:idx val="2"/>
          <c:order val="2"/>
          <c:tx>
            <c:strRef>
              <c:f>'normal distribution'!$E$1</c:f>
              <c:strCache>
                <c:ptCount val="1"/>
                <c:pt idx="0">
                  <c:v>DJI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'normal distribution'!$B$2:$B$21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'normal distribution'!$E$2:$E$21</c:f>
              <c:numCache>
                <c:formatCode>General</c:formatCode>
                <c:ptCount val="20"/>
                <c:pt idx="0">
                  <c:v>1.0072250041629369E-8</c:v>
                </c:pt>
                <c:pt idx="1">
                  <c:v>3.903523380686524E-7</c:v>
                </c:pt>
                <c:pt idx="2">
                  <c:v>1.0309995636679263E-5</c:v>
                </c:pt>
                <c:pt idx="3">
                  <c:v>1.8558017846854818E-4</c:v>
                </c:pt>
                <c:pt idx="4">
                  <c:v>2.2765442939005022E-3</c:v>
                </c:pt>
                <c:pt idx="5">
                  <c:v>1.9032333154832413E-2</c:v>
                </c:pt>
                <c:pt idx="6">
                  <c:v>0.10843746791430922</c:v>
                </c:pt>
                <c:pt idx="7">
                  <c:v>0.42105430753380396</c:v>
                </c:pt>
                <c:pt idx="8">
                  <c:v>1.1142131288459129</c:v>
                </c:pt>
                <c:pt idx="9">
                  <c:v>2.0094159180165714</c:v>
                </c:pt>
                <c:pt idx="10">
                  <c:v>2.4696921149500555</c:v>
                </c:pt>
                <c:pt idx="11">
                  <c:v>2.0686508790087053</c:v>
                </c:pt>
                <c:pt idx="12">
                  <c:v>1.1808724730497155</c:v>
                </c:pt>
                <c:pt idx="13">
                  <c:v>0.45939916978648077</c:v>
                </c:pt>
                <c:pt idx="14">
                  <c:v>0.12180043043131925</c:v>
                </c:pt>
                <c:pt idx="15">
                  <c:v>2.2007912471738028E-2</c:v>
                </c:pt>
                <c:pt idx="16">
                  <c:v>2.7100686184398813E-3</c:v>
                </c:pt>
                <c:pt idx="17">
                  <c:v>2.2743281901466188E-4</c:v>
                </c:pt>
                <c:pt idx="18">
                  <c:v>1.3007606538504924E-5</c:v>
                </c:pt>
                <c:pt idx="19">
                  <c:v>5.0700595335115939E-7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838-A840-B2FA-A37CB1C68AEE}"/>
            </c:ext>
          </c:extLst>
        </c:ser>
        <c:ser>
          <c:idx val="3"/>
          <c:order val="3"/>
          <c:tx>
            <c:strRef>
              <c:f>'normal distribution'!$F$1</c:f>
              <c:strCache>
                <c:ptCount val="1"/>
                <c:pt idx="0">
                  <c:v>MOD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'normal distribution'!$B$2:$B$21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-0.70000000000000007</c:v>
                </c:pt>
                <c:pt idx="3">
                  <c:v>-0.60000000000000009</c:v>
                </c:pt>
                <c:pt idx="4">
                  <c:v>-0.50000000000000011</c:v>
                </c:pt>
                <c:pt idx="5">
                  <c:v>-0.40000000000000013</c:v>
                </c:pt>
                <c:pt idx="6">
                  <c:v>-0.30000000000000016</c:v>
                </c:pt>
                <c:pt idx="7">
                  <c:v>-0.20000000000000015</c:v>
                </c:pt>
                <c:pt idx="8">
                  <c:v>-0.10000000000000014</c:v>
                </c:pt>
                <c:pt idx="9">
                  <c:v>-1.3877787807814457E-16</c:v>
                </c:pt>
                <c:pt idx="10">
                  <c:v>9.9999999999999867E-2</c:v>
                </c:pt>
                <c:pt idx="11">
                  <c:v>0.19999999999999987</c:v>
                </c:pt>
                <c:pt idx="12">
                  <c:v>0.29999999999999988</c:v>
                </c:pt>
                <c:pt idx="13">
                  <c:v>0.39999999999999991</c:v>
                </c:pt>
                <c:pt idx="14">
                  <c:v>0.49999999999999989</c:v>
                </c:pt>
                <c:pt idx="15">
                  <c:v>0.59999999999999987</c:v>
                </c:pt>
                <c:pt idx="16">
                  <c:v>0.69999999999999984</c:v>
                </c:pt>
                <c:pt idx="17">
                  <c:v>0.79999999999999982</c:v>
                </c:pt>
                <c:pt idx="18">
                  <c:v>0.8999999999999998</c:v>
                </c:pt>
                <c:pt idx="19">
                  <c:v>0.99999999999999978</c:v>
                </c:pt>
              </c:numCache>
            </c:numRef>
          </c:cat>
          <c:val>
            <c:numRef>
              <c:f>'normal distribution'!$F$2:$F$21</c:f>
              <c:numCache>
                <c:formatCode>General</c:formatCode>
                <c:ptCount val="20"/>
                <c:pt idx="0">
                  <c:v>0.11840850048058903</c:v>
                </c:pt>
                <c:pt idx="1">
                  <c:v>0.16110378524209407</c:v>
                </c:pt>
                <c:pt idx="2">
                  <c:v>0.21279532173709173</c:v>
                </c:pt>
                <c:pt idx="3">
                  <c:v>0.27286753967899968</c:v>
                </c:pt>
                <c:pt idx="4">
                  <c:v>0.33968404012381831</c:v>
                </c:pt>
                <c:pt idx="5">
                  <c:v>0.41051769088560114</c:v>
                </c:pt>
                <c:pt idx="6">
                  <c:v>0.4816394818096687</c:v>
                </c:pt>
                <c:pt idx="7">
                  <c:v>0.54858730278498535</c:v>
                </c:pt>
                <c:pt idx="8">
                  <c:v>0.60660067676881768</c:v>
                </c:pt>
                <c:pt idx="9">
                  <c:v>0.65116867074509499</c:v>
                </c:pt>
                <c:pt idx="10">
                  <c:v>0.67860580804366477</c:v>
                </c:pt>
                <c:pt idx="11">
                  <c:v>0.68655465358919876</c:v>
                </c:pt>
                <c:pt idx="12">
                  <c:v>0.67432013229129328</c:v>
                </c:pt>
                <c:pt idx="13">
                  <c:v>0.64296984442854077</c:v>
                </c:pt>
                <c:pt idx="14">
                  <c:v>0.59518030486400997</c:v>
                </c:pt>
                <c:pt idx="15">
                  <c:v>0.53485981058594168</c:v>
                </c:pt>
                <c:pt idx="16">
                  <c:v>0.46662161109893024</c:v>
                </c:pt>
                <c:pt idx="17">
                  <c:v>0.3952056997052294</c:v>
                </c:pt>
                <c:pt idx="18">
                  <c:v>0.32494886018958991</c:v>
                </c:pt>
                <c:pt idx="19">
                  <c:v>0.25938228060246077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838-A840-B2FA-A37CB1C6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48864"/>
        <c:axId val="413157392"/>
      </c:lineChart>
      <c:catAx>
        <c:axId val="66524886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7392"/>
        <c:crosses val="autoZero"/>
        <c:auto val="1"/>
        <c:lblAlgn val="ctr"/>
        <c:lblOffset val="100"/>
        <c:noMultiLvlLbl val="0"/>
      </c:catAx>
      <c:valAx>
        <c:axId val="4131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GSPC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accent1"/>
              </a:solidFill>
            </a:defRPr>
          </a:pPr>
          <a:r>
            <a:rPr lang="en-US" sz="1400" b="0" i="0" u="none" strike="noStrike" baseline="0">
              <a:solidFill>
                <a:schemeClr val="accent1"/>
              </a:solidFill>
              <a:latin typeface="Calibri" panose="020F0502020204030204"/>
            </a:rPr>
            <a:t>GSPC</a:t>
          </a:r>
        </a:p>
      </cx:txPr>
    </cx:title>
    <cx:plotArea>
      <cx:plotAreaRegion>
        <cx:series layoutId="waterfall" uniqueId="{E926673C-B132-FD4A-8B52-83A12C750401}">
          <cx:tx>
            <cx:txData>
              <cx:f>_xlchart.v5.1</cx:f>
              <cx:v>increasing of Index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  <cx:numFmt formatCode="[$-en-US]mmmmm-yy;@" sourceLinked="0"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IXIC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accent1"/>
              </a:solidFill>
            </a:defRPr>
          </a:pPr>
          <a:r>
            <a:rPr lang="en-US" sz="1400" b="0" i="0" u="none" strike="noStrike" baseline="0">
              <a:solidFill>
                <a:schemeClr val="accent1"/>
              </a:solidFill>
              <a:latin typeface="Calibri" panose="020F0502020204030204"/>
            </a:rPr>
            <a:t>IXIC</a:t>
          </a:r>
        </a:p>
      </cx:txPr>
    </cx:title>
    <cx:plotArea>
      <cx:plotAreaRegion>
        <cx:series layoutId="waterfall" uniqueId="{F37239D7-3D21-3A44-AFEC-C0191DF04EE2}">
          <cx:tx>
            <cx:txData>
              <cx:f>_xlchart.v5.4</cx:f>
              <cx:v>increasing of Index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_xlchart.v5.8</cx:f>
      </cx:numDim>
    </cx:data>
  </cx:chartData>
  <cx:chart>
    <cx:title pos="t" align="ctr" overlay="0">
      <cx:tx>
        <cx:txData>
          <cx:v>DJI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accent1"/>
              </a:solidFill>
            </a:defRPr>
          </a:pPr>
          <a:r>
            <a:rPr lang="en-US" sz="1400" b="0" i="0" u="none" strike="noStrike" baseline="0">
              <a:solidFill>
                <a:schemeClr val="accent1"/>
              </a:solidFill>
              <a:latin typeface="Calibri" panose="020F0502020204030204"/>
            </a:rPr>
            <a:t>DJI</a:t>
          </a:r>
        </a:p>
      </cx:txPr>
    </cx:title>
    <cx:plotArea>
      <cx:plotAreaRegion>
        <cx:series layoutId="waterfall" uniqueId="{2C257D8B-32A3-FD45-86D5-399B68845756}">
          <cx:tx>
            <cx:txData>
              <cx:f>_xlchart.v5.7</cx:f>
              <cx:v>increasing of Index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</cx:strDim>
      <cx:numDim type="val">
        <cx:f>_xlchart.v5.11</cx:f>
      </cx:numDim>
    </cx:data>
  </cx:chartData>
  <cx:chart>
    <cx:title pos="t" align="ctr" overlay="0">
      <cx:tx>
        <cx:txData>
          <cx:v>MOD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accent1"/>
              </a:solidFill>
            </a:defRPr>
          </a:pPr>
          <a:r>
            <a:rPr lang="en-US" sz="1400" b="0" i="0" u="none" strike="noStrike" baseline="0">
              <a:solidFill>
                <a:schemeClr val="accent1"/>
              </a:solidFill>
              <a:latin typeface="Calibri" panose="020F0502020204030204"/>
            </a:rPr>
            <a:t>MOD</a:t>
          </a:r>
        </a:p>
      </cx:txPr>
    </cx:title>
    <cx:plotArea>
      <cx:plotAreaRegion>
        <cx:series layoutId="waterfall" uniqueId="{FA8902DB-301B-094E-915B-4182C10053D6}">
          <cx:tx>
            <cx:txData>
              <cx:f>_xlchart.v5.10</cx:f>
              <cx:v>increasing of Index</cx:v>
            </cx:txData>
          </cx:tx>
          <cx:dataPt idx="9"/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3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4.xml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53</xdr:row>
      <xdr:rowOff>0</xdr:rowOff>
    </xdr:from>
    <xdr:to>
      <xdr:col>3</xdr:col>
      <xdr:colOff>1193800</xdr:colOff>
      <xdr:row>53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9600" y="12446000"/>
          <a:ext cx="1193800" cy="381000"/>
        </a:xfrm>
        <a:prstGeom prst="rect">
          <a:avLst/>
        </a:prstGeom>
      </xdr:spPr>
    </xdr:pic>
    <xdr:clientData/>
  </xdr:twoCellAnchor>
  <xdr:twoCellAnchor>
    <xdr:from>
      <xdr:col>4</xdr:col>
      <xdr:colOff>186243</xdr:colOff>
      <xdr:row>42</xdr:row>
      <xdr:rowOff>112150</xdr:rowOff>
    </xdr:from>
    <xdr:to>
      <xdr:col>8</xdr:col>
      <xdr:colOff>1218596</xdr:colOff>
      <xdr:row>55</xdr:row>
      <xdr:rowOff>136677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824388-CBDF-EF45-9BF3-D888046291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6543" y="9091050"/>
              <a:ext cx="6239353" cy="3859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318057</xdr:colOff>
      <xdr:row>42</xdr:row>
      <xdr:rowOff>113266</xdr:rowOff>
    </xdr:from>
    <xdr:to>
      <xdr:col>15</xdr:col>
      <xdr:colOff>30238</xdr:colOff>
      <xdr:row>54</xdr:row>
      <xdr:rowOff>2360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A8F95-F356-3E4F-974C-F8B86E1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3</xdr:col>
      <xdr:colOff>1193800</xdr:colOff>
      <xdr:row>51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2814300"/>
          <a:ext cx="1193800" cy="381000"/>
        </a:xfrm>
        <a:prstGeom prst="rect">
          <a:avLst/>
        </a:prstGeom>
      </xdr:spPr>
    </xdr:pic>
    <xdr:clientData/>
  </xdr:twoCellAnchor>
  <xdr:twoCellAnchor>
    <xdr:from>
      <xdr:col>4</xdr:col>
      <xdr:colOff>570560</xdr:colOff>
      <xdr:row>42</xdr:row>
      <xdr:rowOff>142052</xdr:rowOff>
    </xdr:from>
    <xdr:to>
      <xdr:col>9</xdr:col>
      <xdr:colOff>186267</xdr:colOff>
      <xdr:row>51</xdr:row>
      <xdr:rowOff>44222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C09917-0988-5D4F-8292-292E68B05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3360" y="8676452"/>
              <a:ext cx="5775207" cy="339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470747</xdr:colOff>
      <xdr:row>42</xdr:row>
      <xdr:rowOff>149013</xdr:rowOff>
    </xdr:from>
    <xdr:to>
      <xdr:col>16</xdr:col>
      <xdr:colOff>287867</xdr:colOff>
      <xdr:row>50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0D025-B3AE-BA46-B7E2-D530AAF76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55</xdr:row>
      <xdr:rowOff>0</xdr:rowOff>
    </xdr:from>
    <xdr:to>
      <xdr:col>3</xdr:col>
      <xdr:colOff>1193800</xdr:colOff>
      <xdr:row>55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3900" y="13462000"/>
          <a:ext cx="1193800" cy="381000"/>
        </a:xfrm>
        <a:prstGeom prst="rect">
          <a:avLst/>
        </a:prstGeom>
      </xdr:spPr>
    </xdr:pic>
    <xdr:clientData/>
  </xdr:twoCellAnchor>
  <xdr:twoCellAnchor>
    <xdr:from>
      <xdr:col>4</xdr:col>
      <xdr:colOff>990600</xdr:colOff>
      <xdr:row>42</xdr:row>
      <xdr:rowOff>169339</xdr:rowOff>
    </xdr:from>
    <xdr:to>
      <xdr:col>9</xdr:col>
      <xdr:colOff>630767</xdr:colOff>
      <xdr:row>55</xdr:row>
      <xdr:rowOff>355600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C80270-8EEA-B849-9FA6-B31AFF55A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4200" y="8932339"/>
              <a:ext cx="6498167" cy="4199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59265</xdr:colOff>
      <xdr:row>43</xdr:row>
      <xdr:rowOff>6351</xdr:rowOff>
    </xdr:from>
    <xdr:to>
      <xdr:col>17</xdr:col>
      <xdr:colOff>423332</xdr:colOff>
      <xdr:row>55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DC5BD-6B5E-9B44-AFAC-58838CDFB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53</xdr:row>
      <xdr:rowOff>0</xdr:rowOff>
    </xdr:from>
    <xdr:to>
      <xdr:col>4</xdr:col>
      <xdr:colOff>63500</xdr:colOff>
      <xdr:row>53</xdr:row>
      <xdr:rowOff>381000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2128500"/>
          <a:ext cx="1193800" cy="381000"/>
        </a:xfrm>
        <a:prstGeom prst="rect">
          <a:avLst/>
        </a:prstGeom>
      </xdr:spPr>
    </xdr:pic>
    <xdr:clientData/>
  </xdr:twoCellAnchor>
  <xdr:twoCellAnchor>
    <xdr:from>
      <xdr:col>4</xdr:col>
      <xdr:colOff>1232089</xdr:colOff>
      <xdr:row>43</xdr:row>
      <xdr:rowOff>221782</xdr:rowOff>
    </xdr:from>
    <xdr:to>
      <xdr:col>8</xdr:col>
      <xdr:colOff>319395</xdr:colOff>
      <xdr:row>56</xdr:row>
      <xdr:rowOff>26157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879316-388E-EE43-87F3-BE60AC6080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689" y="9289582"/>
              <a:ext cx="5284906" cy="377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702708</xdr:colOff>
      <xdr:row>43</xdr:row>
      <xdr:rowOff>287821</xdr:rowOff>
    </xdr:from>
    <xdr:to>
      <xdr:col>14</xdr:col>
      <xdr:colOff>37910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794AA-7F8C-F049-8784-BAB4C0E2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668867</xdr:colOff>
      <xdr:row>1</xdr:row>
      <xdr:rowOff>74083</xdr:rowOff>
    </xdr:from>
    <xdr:to>
      <xdr:col>12</xdr:col>
      <xdr:colOff>132881</xdr:colOff>
      <xdr:row>19</xdr:row>
      <xdr:rowOff>177801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4BDC5-8C4C-8743-9E80-C2A76883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714964</xdr:colOff>
      <xdr:row>23</xdr:row>
      <xdr:rowOff>48919</xdr:rowOff>
    </xdr:from>
    <xdr:to>
      <xdr:col>12</xdr:col>
      <xdr:colOff>319853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8AD6-4B68-424C-A303-33944AE14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781577</xdr:colOff>
      <xdr:row>9</xdr:row>
      <xdr:rowOff>97461</xdr:rowOff>
    </xdr:from>
    <xdr:to>
      <xdr:col>11</xdr:col>
      <xdr:colOff>777234</xdr:colOff>
      <xdr:row>23</xdr:row>
      <xdr:rowOff>129355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3B972-DB9B-E04D-A810-589BC291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184150</xdr:rowOff>
    </xdr:from>
    <xdr:to>
      <xdr:col>11</xdr:col>
      <xdr:colOff>666750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3CF9-1B64-8B44-9E66-F7B957A1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zoomScale="139" zoomScaleNormal="120" zoomScalePageLayoutView="120" workbookViewId="0">
      <pane ySplit="1" topLeftCell="A28" activePane="bottomLeft" state="frozen"/>
      <selection pane="bottomLeft" activeCell="G64" sqref="G64"/>
    </sheetView>
  </sheetViews>
  <sheetFormatPr baseColWidth="10" defaultRowHeight="16"/>
  <cols>
    <col min="1" max="1" width="13.83203125" customWidth="1"/>
    <col min="2" max="2" width="12.1640625" bestFit="1" customWidth="1"/>
    <col min="3" max="3" width="15.33203125" customWidth="1"/>
    <col min="4" max="4" width="23.5" customWidth="1"/>
    <col min="5" max="5" width="16.1640625" customWidth="1"/>
    <col min="6" max="6" width="17.1640625" bestFit="1" customWidth="1"/>
    <col min="7" max="7" width="19.83203125" customWidth="1"/>
    <col min="8" max="8" width="15.1640625" bestFit="1" customWidth="1"/>
    <col min="9" max="9" width="17.6640625" style="26" customWidth="1"/>
    <col min="10" max="10" width="17" bestFit="1" customWidth="1"/>
    <col min="15" max="16" width="10.83203125" style="30"/>
  </cols>
  <sheetData>
    <row r="1" spans="1:18" s="1" customFormat="1">
      <c r="A1" s="1" t="s">
        <v>0</v>
      </c>
      <c r="B1" s="33" t="s">
        <v>1</v>
      </c>
      <c r="C1" s="33" t="s">
        <v>2</v>
      </c>
      <c r="D1" s="33" t="s">
        <v>3</v>
      </c>
      <c r="E1" s="33" t="s">
        <v>27</v>
      </c>
      <c r="F1" s="33" t="s">
        <v>5</v>
      </c>
      <c r="G1" s="34" t="s">
        <v>6</v>
      </c>
      <c r="H1" s="34" t="s">
        <v>12</v>
      </c>
      <c r="I1" s="92" t="s">
        <v>32</v>
      </c>
      <c r="J1" s="7" t="s">
        <v>36</v>
      </c>
      <c r="O1" s="31"/>
      <c r="P1" s="31" t="s">
        <v>41</v>
      </c>
      <c r="Q1" s="1" t="s">
        <v>43</v>
      </c>
      <c r="R1" s="1" t="s">
        <v>42</v>
      </c>
    </row>
    <row r="2" spans="1:18">
      <c r="A2" s="5">
        <v>31048</v>
      </c>
      <c r="B2" s="10">
        <v>179.63000500000001</v>
      </c>
      <c r="C2" s="35">
        <f>(B3-B2)/B2</f>
        <v>0.17897897403053567</v>
      </c>
      <c r="D2" s="35"/>
      <c r="E2" s="35">
        <f>1+C2</f>
        <v>1.1789789740305356</v>
      </c>
      <c r="F2" s="36">
        <v>7.0000000000000007E-2</v>
      </c>
      <c r="G2" s="36">
        <f>C2-F2</f>
        <v>0.10897897403053566</v>
      </c>
      <c r="H2" s="91">
        <f>G2</f>
        <v>0.10897897403053566</v>
      </c>
      <c r="I2" s="87">
        <f t="shared" ref="I2:I36" si="0">IF(G2&lt;0,G2^2,0)</f>
        <v>0</v>
      </c>
      <c r="J2" s="93">
        <f>B2</f>
        <v>179.63000500000001</v>
      </c>
      <c r="L2" t="s">
        <v>28</v>
      </c>
      <c r="M2">
        <f>AVERAGE(C2:C36)</f>
        <v>9.6879191273909676E-2</v>
      </c>
      <c r="O2" s="30">
        <v>1</v>
      </c>
      <c r="P2" s="30">
        <f>M8+M6</f>
        <v>-0.9</v>
      </c>
      <c r="Q2">
        <f>COUNTIF(C:C,"&lt;="&amp;P2)</f>
        <v>0</v>
      </c>
      <c r="R2">
        <f>_xlfn.NORM.DIST(P2,M$2,M$3,FALSE)</f>
        <v>3.1886950622420658E-8</v>
      </c>
    </row>
    <row r="3" spans="1:18">
      <c r="A3" s="6">
        <v>31413</v>
      </c>
      <c r="B3" s="10">
        <v>211.779999</v>
      </c>
      <c r="C3" s="35">
        <f t="shared" ref="C3:C35" si="1">(B4-B3)/B3</f>
        <v>0.29417314332879951</v>
      </c>
      <c r="D3" s="35">
        <v>-0.40090676751337884</v>
      </c>
      <c r="E3" s="35">
        <f t="shared" ref="E3:E35" si="2">1+C3</f>
        <v>1.2941731433287995</v>
      </c>
      <c r="F3" s="36">
        <v>0.06</v>
      </c>
      <c r="G3" s="36">
        <f t="shared" ref="G3:G35" si="3">C3-F3</f>
        <v>0.23417314332879952</v>
      </c>
      <c r="H3" s="91">
        <f t="shared" ref="H3:H37" si="4">G3</f>
        <v>0.23417314332879952</v>
      </c>
      <c r="I3" s="87">
        <f t="shared" si="0"/>
        <v>0</v>
      </c>
      <c r="J3" s="93">
        <f t="shared" ref="J3:J36" si="5">B3-B2</f>
        <v>32.149993999999992</v>
      </c>
      <c r="L3" t="s">
        <v>37</v>
      </c>
      <c r="M3">
        <f>_xlfn.STDEV.S(C2:C36)</f>
        <v>0.16549997888462467</v>
      </c>
      <c r="O3" s="30">
        <v>2</v>
      </c>
      <c r="P3" s="30">
        <f>P2+$M$6</f>
        <v>-0.8</v>
      </c>
      <c r="Q3">
        <f t="shared" ref="Q3:Q21" si="6">COUNTIF(C:C,"&lt;="&amp;P3)-COUNTIF(C:C,"&lt;="&amp;P2)</f>
        <v>0</v>
      </c>
      <c r="R3">
        <f t="shared" ref="R3:R21" si="7">_xlfn.NORM.DIST(P3,M$2,M$3,FALSE)</f>
        <v>1.0115017060028441E-6</v>
      </c>
    </row>
    <row r="4" spans="1:18">
      <c r="A4" s="6">
        <v>31778</v>
      </c>
      <c r="B4" s="10">
        <v>274.07998700000002</v>
      </c>
      <c r="C4" s="35">
        <f t="shared" si="1"/>
        <v>-6.2062101601019271E-2</v>
      </c>
      <c r="D4" s="35">
        <v>-0.24287732339496448</v>
      </c>
      <c r="E4" s="35">
        <f t="shared" si="2"/>
        <v>0.93793789839898078</v>
      </c>
      <c r="F4" s="35">
        <v>0.06</v>
      </c>
      <c r="G4" s="36">
        <f t="shared" si="3"/>
        <v>-0.12206210160101927</v>
      </c>
      <c r="H4" s="91">
        <f t="shared" si="4"/>
        <v>-0.12206210160101927</v>
      </c>
      <c r="I4" s="87">
        <f t="shared" si="0"/>
        <v>1.489915664725755E-2</v>
      </c>
      <c r="J4" s="93">
        <f t="shared" si="5"/>
        <v>62.299988000000013</v>
      </c>
      <c r="O4" s="30">
        <v>3</v>
      </c>
      <c r="P4" s="30">
        <f t="shared" ref="P4:P21" si="8">P3+$M$6</f>
        <v>-0.70000000000000007</v>
      </c>
      <c r="Q4">
        <f t="shared" si="6"/>
        <v>0</v>
      </c>
      <c r="R4">
        <f t="shared" si="7"/>
        <v>2.2272150495797369E-5</v>
      </c>
    </row>
    <row r="5" spans="1:18">
      <c r="A5" s="6">
        <v>32143</v>
      </c>
      <c r="B5" s="10">
        <v>257.07000699999998</v>
      </c>
      <c r="C5" s="35">
        <f t="shared" si="1"/>
        <v>0.1571556109227478</v>
      </c>
      <c r="D5" s="35">
        <v>-0.1726268894618129</v>
      </c>
      <c r="E5" s="35">
        <f t="shared" si="2"/>
        <v>1.1571556109227479</v>
      </c>
      <c r="F5" s="35">
        <v>7.0000000000000007E-2</v>
      </c>
      <c r="G5" s="36">
        <f t="shared" si="3"/>
        <v>8.7155610922747789E-2</v>
      </c>
      <c r="H5" s="91">
        <f t="shared" si="4"/>
        <v>8.7155610922747789E-2</v>
      </c>
      <c r="I5" s="87">
        <f t="shared" si="0"/>
        <v>0</v>
      </c>
      <c r="J5" s="93">
        <f t="shared" si="5"/>
        <v>-17.009980000000041</v>
      </c>
      <c r="L5" t="s">
        <v>38</v>
      </c>
      <c r="M5">
        <v>20</v>
      </c>
      <c r="O5" s="30">
        <v>4</v>
      </c>
      <c r="P5" s="30">
        <f t="shared" si="8"/>
        <v>-0.60000000000000009</v>
      </c>
      <c r="Q5">
        <f t="shared" si="6"/>
        <v>0</v>
      </c>
      <c r="R5">
        <f t="shared" si="7"/>
        <v>3.404078668159493E-4</v>
      </c>
    </row>
    <row r="6" spans="1:18">
      <c r="A6" s="6">
        <v>32509</v>
      </c>
      <c r="B6" s="10">
        <v>297.47000100000002</v>
      </c>
      <c r="C6" s="35">
        <f t="shared" si="1"/>
        <v>0.10626276899767109</v>
      </c>
      <c r="D6" s="35">
        <v>-6.2062101601019271E-2</v>
      </c>
      <c r="E6" s="35">
        <f t="shared" si="2"/>
        <v>1.1062627689976712</v>
      </c>
      <c r="F6" s="35">
        <v>0.08</v>
      </c>
      <c r="G6" s="36">
        <f t="shared" si="3"/>
        <v>2.626276899767109E-2</v>
      </c>
      <c r="H6" s="91">
        <f t="shared" si="4"/>
        <v>2.626276899767109E-2</v>
      </c>
      <c r="I6" s="87">
        <f t="shared" si="0"/>
        <v>0</v>
      </c>
      <c r="J6" s="93">
        <f t="shared" si="5"/>
        <v>40.399994000000049</v>
      </c>
      <c r="M6">
        <f>(M9-M8)/M5</f>
        <v>0.1</v>
      </c>
      <c r="O6" s="30">
        <v>5</v>
      </c>
      <c r="P6" s="30">
        <f t="shared" si="8"/>
        <v>-0.50000000000000011</v>
      </c>
      <c r="Q6">
        <f t="shared" si="6"/>
        <v>0</v>
      </c>
      <c r="R6">
        <f t="shared" si="7"/>
        <v>3.6114277116399605E-3</v>
      </c>
    </row>
    <row r="7" spans="1:18">
      <c r="A7" s="6">
        <v>32874</v>
      </c>
      <c r="B7" s="10">
        <v>329.07998700000002</v>
      </c>
      <c r="C7" s="35">
        <f t="shared" si="1"/>
        <v>4.5125825290615457E-2</v>
      </c>
      <c r="D7" s="35">
        <v>-4.2393064157577612E-2</v>
      </c>
      <c r="E7" s="35">
        <f t="shared" si="2"/>
        <v>1.0451258252906155</v>
      </c>
      <c r="F7" s="35">
        <v>7.0000000000000007E-2</v>
      </c>
      <c r="G7" s="36">
        <f t="shared" si="3"/>
        <v>-2.487417470938455E-2</v>
      </c>
      <c r="H7" s="91">
        <f t="shared" si="4"/>
        <v>-2.487417470938455E-2</v>
      </c>
      <c r="I7" s="87">
        <f t="shared" si="0"/>
        <v>6.1872456747298599E-4</v>
      </c>
      <c r="J7" s="93">
        <f t="shared" si="5"/>
        <v>31.609985999999992</v>
      </c>
      <c r="M7">
        <v>4</v>
      </c>
      <c r="O7" s="30">
        <v>6</v>
      </c>
      <c r="P7" s="30">
        <f t="shared" si="8"/>
        <v>-0.40000000000000013</v>
      </c>
      <c r="Q7">
        <f t="shared" si="6"/>
        <v>1</v>
      </c>
      <c r="R7">
        <f t="shared" si="7"/>
        <v>2.6595010550474082E-2</v>
      </c>
    </row>
    <row r="8" spans="1:18">
      <c r="A8" s="6">
        <v>33239</v>
      </c>
      <c r="B8" s="10">
        <v>343.92999300000002</v>
      </c>
      <c r="C8" s="35">
        <f t="shared" si="1"/>
        <v>0.1885558320585316</v>
      </c>
      <c r="D8" s="35">
        <v>-4.1502072960716445E-2</v>
      </c>
      <c r="E8" s="35">
        <f t="shared" si="2"/>
        <v>1.1885558320585317</v>
      </c>
      <c r="F8" s="35">
        <v>0.05</v>
      </c>
      <c r="G8" s="36">
        <f t="shared" si="3"/>
        <v>0.13855583205853161</v>
      </c>
      <c r="H8" s="91">
        <f t="shared" si="4"/>
        <v>0.13855583205853161</v>
      </c>
      <c r="I8" s="87">
        <f t="shared" si="0"/>
        <v>0</v>
      </c>
      <c r="J8" s="93">
        <f t="shared" si="5"/>
        <v>14.850006000000008</v>
      </c>
      <c r="L8" t="s">
        <v>39</v>
      </c>
      <c r="M8">
        <v>-1</v>
      </c>
      <c r="O8" s="30">
        <v>7</v>
      </c>
      <c r="P8" s="30">
        <f t="shared" si="8"/>
        <v>-0.30000000000000016</v>
      </c>
      <c r="Q8">
        <f t="shared" si="6"/>
        <v>0</v>
      </c>
      <c r="R8">
        <f t="shared" si="7"/>
        <v>0.13594502230081618</v>
      </c>
    </row>
    <row r="9" spans="1:18">
      <c r="A9" s="6">
        <v>33604</v>
      </c>
      <c r="B9" s="10">
        <v>408.77999899999998</v>
      </c>
      <c r="C9" s="35">
        <f t="shared" si="1"/>
        <v>7.338910923574811E-2</v>
      </c>
      <c r="D9" s="35">
        <v>-2.7443746722759246E-2</v>
      </c>
      <c r="E9" s="35">
        <f t="shared" si="2"/>
        <v>1.0733891092357482</v>
      </c>
      <c r="F9" s="35">
        <v>0.03</v>
      </c>
      <c r="G9" s="36">
        <f t="shared" si="3"/>
        <v>4.3389109235748111E-2</v>
      </c>
      <c r="H9" s="91">
        <f t="shared" si="4"/>
        <v>4.3389109235748111E-2</v>
      </c>
      <c r="I9" s="87">
        <f t="shared" si="0"/>
        <v>0</v>
      </c>
      <c r="J9" s="93">
        <f t="shared" si="5"/>
        <v>64.850005999999951</v>
      </c>
      <c r="L9" t="s">
        <v>40</v>
      </c>
      <c r="M9">
        <v>1</v>
      </c>
      <c r="O9" s="30">
        <v>8</v>
      </c>
      <c r="P9" s="30">
        <f t="shared" si="8"/>
        <v>-0.20000000000000015</v>
      </c>
      <c r="Q9">
        <f t="shared" si="6"/>
        <v>1</v>
      </c>
      <c r="R9">
        <f t="shared" si="7"/>
        <v>0.48235674545930085</v>
      </c>
    </row>
    <row r="10" spans="1:18">
      <c r="A10" s="6">
        <v>33970</v>
      </c>
      <c r="B10" s="10">
        <v>438.77999899999998</v>
      </c>
      <c r="C10" s="35">
        <f t="shared" si="1"/>
        <v>9.7611527639390017E-2</v>
      </c>
      <c r="D10" s="35">
        <v>-2.3234509973874422E-2</v>
      </c>
      <c r="E10" s="35">
        <f t="shared" si="2"/>
        <v>1.0976115276393901</v>
      </c>
      <c r="F10" s="35">
        <v>0.03</v>
      </c>
      <c r="G10" s="36">
        <f t="shared" si="3"/>
        <v>6.7611527639390018E-2</v>
      </c>
      <c r="H10" s="91">
        <f t="shared" si="4"/>
        <v>6.7611527639390018E-2</v>
      </c>
      <c r="I10" s="87">
        <f t="shared" si="0"/>
        <v>0</v>
      </c>
      <c r="J10" s="93">
        <f t="shared" si="5"/>
        <v>30</v>
      </c>
      <c r="O10" s="30">
        <v>9</v>
      </c>
      <c r="P10" s="30">
        <f t="shared" si="8"/>
        <v>-0.10000000000000014</v>
      </c>
      <c r="Q10">
        <f t="shared" si="6"/>
        <v>1</v>
      </c>
      <c r="R10">
        <f t="shared" si="7"/>
        <v>1.1879968929157141</v>
      </c>
    </row>
    <row r="11" spans="1:18">
      <c r="A11" s="6">
        <v>34335</v>
      </c>
      <c r="B11" s="10">
        <v>481.60998499999999</v>
      </c>
      <c r="C11" s="35">
        <f t="shared" si="1"/>
        <v>-2.3234509973874422E-2</v>
      </c>
      <c r="D11" s="35">
        <v>-2.0402128275951305E-2</v>
      </c>
      <c r="E11" s="35">
        <f t="shared" si="2"/>
        <v>0.97676549002612556</v>
      </c>
      <c r="F11" s="35">
        <v>0.04</v>
      </c>
      <c r="G11" s="36">
        <f t="shared" si="3"/>
        <v>-6.323450997387442E-2</v>
      </c>
      <c r="H11" s="91">
        <f t="shared" si="4"/>
        <v>-6.323450997387442E-2</v>
      </c>
      <c r="I11" s="87">
        <f t="shared" si="0"/>
        <v>3.9986032516360235E-3</v>
      </c>
      <c r="J11" s="93">
        <f t="shared" si="5"/>
        <v>42.829986000000019</v>
      </c>
      <c r="O11" s="30">
        <v>10</v>
      </c>
      <c r="P11" s="30">
        <f t="shared" si="8"/>
        <v>-1.3877787807814457E-16</v>
      </c>
      <c r="Q11">
        <f t="shared" si="6"/>
        <v>6</v>
      </c>
      <c r="R11">
        <f t="shared" si="7"/>
        <v>2.0309730283851963</v>
      </c>
    </row>
    <row r="12" spans="1:18" ht="17" customHeight="1">
      <c r="A12" s="6">
        <v>34700</v>
      </c>
      <c r="B12" s="10">
        <v>470.42001299999998</v>
      </c>
      <c r="C12" s="35">
        <f t="shared" si="1"/>
        <v>0.35202585439323147</v>
      </c>
      <c r="D12" s="35">
        <v>2.0441357806586298E-2</v>
      </c>
      <c r="E12" s="35">
        <f t="shared" si="2"/>
        <v>1.3520258543932315</v>
      </c>
      <c r="F12" s="37">
        <v>0.05</v>
      </c>
      <c r="G12" s="36">
        <f t="shared" si="3"/>
        <v>0.30202585439323149</v>
      </c>
      <c r="H12" s="91">
        <f t="shared" si="4"/>
        <v>0.30202585439323149</v>
      </c>
      <c r="I12" s="87">
        <f t="shared" si="0"/>
        <v>0</v>
      </c>
      <c r="J12" s="93">
        <f t="shared" si="5"/>
        <v>-11.189972000000012</v>
      </c>
      <c r="O12" s="30">
        <v>11</v>
      </c>
      <c r="P12" s="30">
        <f t="shared" si="8"/>
        <v>9.9999999999999867E-2</v>
      </c>
      <c r="Q12">
        <f t="shared" si="6"/>
        <v>8</v>
      </c>
      <c r="R12">
        <f t="shared" si="7"/>
        <v>2.4100991508758884</v>
      </c>
    </row>
    <row r="13" spans="1:18">
      <c r="A13" s="6">
        <v>35065</v>
      </c>
      <c r="B13" s="10">
        <v>636.02002000000005</v>
      </c>
      <c r="C13" s="35">
        <f t="shared" si="1"/>
        <v>0.2360616777440433</v>
      </c>
      <c r="D13" s="35">
        <v>4.4327367126999646E-2</v>
      </c>
      <c r="E13" s="35">
        <f t="shared" si="2"/>
        <v>1.2360616777440434</v>
      </c>
      <c r="F13" s="35">
        <v>0.05</v>
      </c>
      <c r="G13" s="36">
        <f t="shared" si="3"/>
        <v>0.18606167774404331</v>
      </c>
      <c r="H13" s="91">
        <f t="shared" si="4"/>
        <v>0.18606167774404331</v>
      </c>
      <c r="I13" s="87">
        <f t="shared" si="0"/>
        <v>0</v>
      </c>
      <c r="J13" s="93">
        <f t="shared" si="5"/>
        <v>165.60000700000006</v>
      </c>
      <c r="O13" s="30">
        <v>12</v>
      </c>
      <c r="P13" s="30">
        <f t="shared" si="8"/>
        <v>0.19999999999999987</v>
      </c>
      <c r="Q13">
        <f t="shared" si="6"/>
        <v>10</v>
      </c>
      <c r="R13">
        <f t="shared" si="7"/>
        <v>1.9852150825829886</v>
      </c>
    </row>
    <row r="14" spans="1:18">
      <c r="A14" s="6">
        <v>35431</v>
      </c>
      <c r="B14" s="10">
        <v>786.15997300000004</v>
      </c>
      <c r="C14" s="35">
        <f t="shared" si="1"/>
        <v>0.24692182592206327</v>
      </c>
      <c r="D14" s="35">
        <v>4.5125825290615457E-2</v>
      </c>
      <c r="E14" s="35">
        <f t="shared" si="2"/>
        <v>1.2469218259220634</v>
      </c>
      <c r="F14" s="35">
        <v>0.05</v>
      </c>
      <c r="G14" s="36">
        <f t="shared" si="3"/>
        <v>0.19692182592206325</v>
      </c>
      <c r="H14" s="91">
        <f t="shared" si="4"/>
        <v>0.19692182592206325</v>
      </c>
      <c r="I14" s="87">
        <f t="shared" si="0"/>
        <v>0</v>
      </c>
      <c r="J14" s="93">
        <f t="shared" si="5"/>
        <v>150.13995299999999</v>
      </c>
      <c r="O14" s="30">
        <v>13</v>
      </c>
      <c r="P14" s="30">
        <f t="shared" si="8"/>
        <v>0.29999999999999988</v>
      </c>
      <c r="Q14">
        <f t="shared" si="6"/>
        <v>4</v>
      </c>
      <c r="R14">
        <f t="shared" si="7"/>
        <v>1.1350686400192218</v>
      </c>
    </row>
    <row r="15" spans="1:18">
      <c r="A15" s="6">
        <v>35796</v>
      </c>
      <c r="B15" s="10">
        <v>980.28002900000001</v>
      </c>
      <c r="C15" s="35">
        <f t="shared" si="1"/>
        <v>0.30538211240045565</v>
      </c>
      <c r="D15" s="35">
        <v>7.338910923574811E-2</v>
      </c>
      <c r="E15" s="35">
        <f t="shared" si="2"/>
        <v>1.3053821124004557</v>
      </c>
      <c r="F15" s="35">
        <v>0.05</v>
      </c>
      <c r="G15" s="36">
        <f t="shared" si="3"/>
        <v>0.25538211240045566</v>
      </c>
      <c r="H15" s="91">
        <f t="shared" si="4"/>
        <v>0.25538211240045566</v>
      </c>
      <c r="I15" s="87">
        <f t="shared" si="0"/>
        <v>0</v>
      </c>
      <c r="J15" s="93">
        <f t="shared" si="5"/>
        <v>194.12005599999998</v>
      </c>
      <c r="O15" s="30">
        <v>14</v>
      </c>
      <c r="P15" s="30">
        <f t="shared" si="8"/>
        <v>0.39999999999999991</v>
      </c>
      <c r="Q15">
        <f t="shared" si="6"/>
        <v>4</v>
      </c>
      <c r="R15">
        <f t="shared" si="7"/>
        <v>0.45048318678162202</v>
      </c>
    </row>
    <row r="16" spans="1:18">
      <c r="A16" s="6">
        <v>36161</v>
      </c>
      <c r="B16" s="10">
        <v>1279.6400149999999</v>
      </c>
      <c r="C16" s="35">
        <f t="shared" si="1"/>
        <v>8.9728317850391759E-2</v>
      </c>
      <c r="D16" s="35">
        <v>8.3647205403553804E-2</v>
      </c>
      <c r="E16" s="35">
        <f t="shared" si="2"/>
        <v>1.0897283178503918</v>
      </c>
      <c r="F16" s="35">
        <v>0.05</v>
      </c>
      <c r="G16" s="36">
        <f t="shared" si="3"/>
        <v>3.9728317850391756E-2</v>
      </c>
      <c r="H16" s="91">
        <f t="shared" si="4"/>
        <v>3.9728317850391756E-2</v>
      </c>
      <c r="I16" s="87">
        <f t="shared" si="0"/>
        <v>0</v>
      </c>
      <c r="J16" s="93">
        <f t="shared" si="5"/>
        <v>299.35998599999994</v>
      </c>
      <c r="O16" s="30">
        <v>15</v>
      </c>
      <c r="P16" s="30">
        <f t="shared" si="8"/>
        <v>0.49999999999999989</v>
      </c>
      <c r="Q16">
        <f t="shared" si="6"/>
        <v>0</v>
      </c>
      <c r="R16">
        <f t="shared" si="7"/>
        <v>0.12410147713386717</v>
      </c>
    </row>
    <row r="17" spans="1:18">
      <c r="A17" s="6">
        <v>36526</v>
      </c>
      <c r="B17" s="10">
        <v>1394.459961</v>
      </c>
      <c r="C17" s="35">
        <f t="shared" si="1"/>
        <v>-2.0402128275951305E-2</v>
      </c>
      <c r="D17" s="35">
        <v>8.9728317850391759E-2</v>
      </c>
      <c r="E17" s="35">
        <f t="shared" si="2"/>
        <v>0.97959787172404866</v>
      </c>
      <c r="F17" s="35">
        <v>0.06</v>
      </c>
      <c r="G17" s="36">
        <f t="shared" si="3"/>
        <v>-8.0402128275951307E-2</v>
      </c>
      <c r="H17" s="91">
        <f t="shared" si="4"/>
        <v>-8.0402128275951307E-2</v>
      </c>
      <c r="I17" s="87">
        <f t="shared" si="0"/>
        <v>6.4645022313025288E-3</v>
      </c>
      <c r="J17" s="93">
        <f t="shared" si="5"/>
        <v>114.81994600000007</v>
      </c>
      <c r="O17" s="30">
        <v>16</v>
      </c>
      <c r="P17" s="30">
        <f t="shared" si="8"/>
        <v>0.59999999999999987</v>
      </c>
      <c r="Q17">
        <f t="shared" si="6"/>
        <v>0</v>
      </c>
      <c r="R17">
        <f t="shared" si="7"/>
        <v>2.3731064381324583E-2</v>
      </c>
    </row>
    <row r="18" spans="1:18">
      <c r="A18" s="6">
        <v>36892</v>
      </c>
      <c r="B18" s="10">
        <v>1366.01001</v>
      </c>
      <c r="C18" s="35">
        <f t="shared" si="1"/>
        <v>-0.1726268894618129</v>
      </c>
      <c r="D18" s="35">
        <v>9.7611527639390017E-2</v>
      </c>
      <c r="E18" s="35">
        <f t="shared" si="2"/>
        <v>0.82737311053818707</v>
      </c>
      <c r="F18" s="35">
        <v>0.03</v>
      </c>
      <c r="G18" s="36">
        <f t="shared" si="3"/>
        <v>-0.2026268894618129</v>
      </c>
      <c r="H18" s="91">
        <f t="shared" si="4"/>
        <v>-0.2026268894618129</v>
      </c>
      <c r="I18" s="87">
        <f t="shared" si="0"/>
        <v>4.105765633296974E-2</v>
      </c>
      <c r="J18" s="93">
        <f t="shared" si="5"/>
        <v>-28.449951000000056</v>
      </c>
      <c r="O18" s="30">
        <v>17</v>
      </c>
      <c r="P18" s="30">
        <f t="shared" si="8"/>
        <v>0.69999999999999984</v>
      </c>
      <c r="Q18">
        <f t="shared" si="6"/>
        <v>0</v>
      </c>
      <c r="R18">
        <f t="shared" si="7"/>
        <v>3.1499190061958526E-3</v>
      </c>
    </row>
    <row r="19" spans="1:18">
      <c r="A19" s="6">
        <v>37257</v>
      </c>
      <c r="B19" s="10">
        <v>1130.1999510000001</v>
      </c>
      <c r="C19" s="35">
        <f t="shared" si="1"/>
        <v>-0.24287732339496448</v>
      </c>
      <c r="D19" s="35">
        <v>0.10626276899767109</v>
      </c>
      <c r="E19" s="35">
        <f t="shared" si="2"/>
        <v>0.75712267660503552</v>
      </c>
      <c r="F19" s="35">
        <v>0.02</v>
      </c>
      <c r="G19" s="36">
        <f t="shared" si="3"/>
        <v>-0.2628773233949645</v>
      </c>
      <c r="H19" s="91">
        <f t="shared" si="4"/>
        <v>-0.2628773233949645</v>
      </c>
      <c r="I19" s="87">
        <f t="shared" si="0"/>
        <v>6.9104487155300751E-2</v>
      </c>
      <c r="J19" s="93">
        <f t="shared" si="5"/>
        <v>-235.81005899999991</v>
      </c>
      <c r="O19" s="30">
        <v>18</v>
      </c>
      <c r="P19" s="30">
        <f t="shared" si="8"/>
        <v>0.79999999999999982</v>
      </c>
      <c r="Q19">
        <f t="shared" si="6"/>
        <v>0</v>
      </c>
      <c r="R19">
        <f t="shared" si="7"/>
        <v>2.9021740793684777E-4</v>
      </c>
    </row>
    <row r="20" spans="1:18">
      <c r="A20" s="6">
        <v>37622</v>
      </c>
      <c r="B20" s="10">
        <v>855.70001200000002</v>
      </c>
      <c r="C20" s="35">
        <f t="shared" si="1"/>
        <v>0.32187681329610635</v>
      </c>
      <c r="D20" s="35">
        <v>0.11915248489623778</v>
      </c>
      <c r="E20" s="35">
        <f t="shared" si="2"/>
        <v>1.3218768132961063</v>
      </c>
      <c r="F20" s="35">
        <v>0.01</v>
      </c>
      <c r="G20" s="36">
        <f t="shared" si="3"/>
        <v>0.31187681329610634</v>
      </c>
      <c r="H20" s="91">
        <f t="shared" si="4"/>
        <v>0.31187681329610634</v>
      </c>
      <c r="I20" s="87">
        <f t="shared" si="0"/>
        <v>0</v>
      </c>
      <c r="J20" s="93">
        <f t="shared" si="5"/>
        <v>-274.49993900000004</v>
      </c>
      <c r="O20" s="30">
        <v>19</v>
      </c>
      <c r="P20" s="30">
        <f t="shared" si="8"/>
        <v>0.8999999999999998</v>
      </c>
      <c r="Q20">
        <f t="shared" si="6"/>
        <v>0</v>
      </c>
      <c r="R20">
        <f t="shared" si="7"/>
        <v>1.8560489829578379E-5</v>
      </c>
    </row>
    <row r="21" spans="1:18">
      <c r="A21" s="6">
        <v>37987</v>
      </c>
      <c r="B21" s="10">
        <v>1131.130005</v>
      </c>
      <c r="C21" s="35">
        <f t="shared" si="1"/>
        <v>4.4327367126999646E-2</v>
      </c>
      <c r="D21" s="35">
        <v>0.12355480863415691</v>
      </c>
      <c r="E21" s="35">
        <f t="shared" si="2"/>
        <v>1.0443273671269997</v>
      </c>
      <c r="F21" s="35">
        <v>0.01</v>
      </c>
      <c r="G21" s="36">
        <f t="shared" si="3"/>
        <v>3.4327367126999644E-2</v>
      </c>
      <c r="H21" s="91">
        <f t="shared" si="4"/>
        <v>3.4327367126999644E-2</v>
      </c>
      <c r="I21" s="87">
        <f t="shared" si="0"/>
        <v>0</v>
      </c>
      <c r="J21" s="93">
        <f t="shared" si="5"/>
        <v>275.42999299999997</v>
      </c>
      <c r="O21" s="30">
        <v>20</v>
      </c>
      <c r="P21" s="30">
        <f t="shared" si="8"/>
        <v>0.99999999999999978</v>
      </c>
      <c r="Q21">
        <f t="shared" si="6"/>
        <v>0</v>
      </c>
      <c r="R21">
        <f t="shared" si="7"/>
        <v>8.23943269851781E-7</v>
      </c>
    </row>
    <row r="22" spans="1:18">
      <c r="A22" s="6">
        <v>38353</v>
      </c>
      <c r="B22" s="10">
        <v>1181.2700199999999</v>
      </c>
      <c r="C22" s="35">
        <f t="shared" si="1"/>
        <v>8.3647205403553804E-2</v>
      </c>
      <c r="D22" s="35">
        <v>0.1414953758270337</v>
      </c>
      <c r="E22" s="35">
        <f t="shared" si="2"/>
        <v>1.0836472054035537</v>
      </c>
      <c r="F22" s="35">
        <v>0.03</v>
      </c>
      <c r="G22" s="36">
        <f t="shared" si="3"/>
        <v>5.3647205403553805E-2</v>
      </c>
      <c r="H22" s="91">
        <f t="shared" si="4"/>
        <v>5.3647205403553805E-2</v>
      </c>
      <c r="I22" s="87">
        <f t="shared" si="0"/>
        <v>0</v>
      </c>
      <c r="J22" s="93">
        <f t="shared" si="5"/>
        <v>50.140014999999948</v>
      </c>
    </row>
    <row r="23" spans="1:18">
      <c r="A23" s="6">
        <v>38718</v>
      </c>
      <c r="B23" s="10">
        <v>1280.079956</v>
      </c>
      <c r="C23" s="35">
        <f t="shared" si="1"/>
        <v>0.12355480863415691</v>
      </c>
      <c r="D23" s="35">
        <v>0.1571556109227478</v>
      </c>
      <c r="E23" s="35">
        <f t="shared" si="2"/>
        <v>1.1235548086341569</v>
      </c>
      <c r="F23" s="35">
        <v>0.05</v>
      </c>
      <c r="G23" s="36">
        <f t="shared" si="3"/>
        <v>7.3554808634156907E-2</v>
      </c>
      <c r="H23" s="91">
        <f t="shared" si="4"/>
        <v>7.3554808634156907E-2</v>
      </c>
      <c r="I23" s="87">
        <f t="shared" si="0"/>
        <v>0</v>
      </c>
      <c r="J23" s="93">
        <f t="shared" si="5"/>
        <v>98.809936000000107</v>
      </c>
    </row>
    <row r="24" spans="1:18">
      <c r="A24" s="6">
        <v>39083</v>
      </c>
      <c r="B24" s="10">
        <v>1438.23999</v>
      </c>
      <c r="C24" s="35">
        <f t="shared" si="1"/>
        <v>-4.1502072960716445E-2</v>
      </c>
      <c r="D24" s="35">
        <v>0.17453002141245419</v>
      </c>
      <c r="E24" s="35">
        <f t="shared" si="2"/>
        <v>0.9584979270392836</v>
      </c>
      <c r="F24" s="35">
        <v>0.04</v>
      </c>
      <c r="G24" s="36">
        <f t="shared" si="3"/>
        <v>-8.1502072960716446E-2</v>
      </c>
      <c r="H24" s="91">
        <f t="shared" si="4"/>
        <v>-8.1502072960716446E-2</v>
      </c>
      <c r="I24" s="87">
        <f t="shared" si="0"/>
        <v>6.6425878968939464E-3</v>
      </c>
      <c r="J24" s="93">
        <f t="shared" si="5"/>
        <v>158.160034</v>
      </c>
    </row>
    <row r="25" spans="1:18">
      <c r="A25" s="6">
        <v>39448</v>
      </c>
      <c r="B25" s="10">
        <v>1378.5500489999999</v>
      </c>
      <c r="C25" s="35">
        <f t="shared" si="1"/>
        <v>-0.40090676751337884</v>
      </c>
      <c r="D25" s="35">
        <v>0.17897897403053567</v>
      </c>
      <c r="E25" s="35">
        <f t="shared" si="2"/>
        <v>0.59909323248662116</v>
      </c>
      <c r="F25" s="35">
        <v>0.01</v>
      </c>
      <c r="G25" s="36">
        <f t="shared" si="3"/>
        <v>-0.41090676751337885</v>
      </c>
      <c r="H25" s="91">
        <f t="shared" si="4"/>
        <v>-0.41090676751337885</v>
      </c>
      <c r="I25" s="87">
        <f t="shared" si="0"/>
        <v>0.16884437158829396</v>
      </c>
      <c r="J25" s="93">
        <f t="shared" si="5"/>
        <v>-59.68994100000009</v>
      </c>
    </row>
    <row r="26" spans="1:18">
      <c r="A26" s="6">
        <v>39814</v>
      </c>
      <c r="B26" s="10">
        <v>825.88000499999998</v>
      </c>
      <c r="C26" s="35">
        <f t="shared" si="1"/>
        <v>0.3002736335770716</v>
      </c>
      <c r="D26" s="35">
        <v>0.1885558320585316</v>
      </c>
      <c r="E26" s="35">
        <f t="shared" si="2"/>
        <v>1.3002736335770715</v>
      </c>
      <c r="F26" s="35">
        <v>1E-3</v>
      </c>
      <c r="G26" s="36">
        <f t="shared" si="3"/>
        <v>0.2992736335770716</v>
      </c>
      <c r="H26" s="91">
        <f t="shared" si="4"/>
        <v>0.2992736335770716</v>
      </c>
      <c r="I26" s="87">
        <f t="shared" si="0"/>
        <v>0</v>
      </c>
      <c r="J26" s="93">
        <f t="shared" si="5"/>
        <v>-552.67004399999996</v>
      </c>
    </row>
    <row r="27" spans="1:18">
      <c r="A27" s="6">
        <v>40179</v>
      </c>
      <c r="B27" s="10">
        <v>1073.869995</v>
      </c>
      <c r="C27" s="35">
        <f t="shared" si="1"/>
        <v>0.19764962331403998</v>
      </c>
      <c r="D27" s="35">
        <v>0.18989258722549662</v>
      </c>
      <c r="E27" s="35">
        <f t="shared" si="2"/>
        <v>1.1976496233140399</v>
      </c>
      <c r="F27" s="35">
        <v>1E-3</v>
      </c>
      <c r="G27" s="36">
        <f t="shared" si="3"/>
        <v>0.19664962331403998</v>
      </c>
      <c r="H27" s="91">
        <f t="shared" si="4"/>
        <v>0.19664962331403998</v>
      </c>
      <c r="I27" s="87">
        <f t="shared" si="0"/>
        <v>0</v>
      </c>
      <c r="J27" s="93">
        <f t="shared" si="5"/>
        <v>247.98999000000003</v>
      </c>
    </row>
    <row r="28" spans="1:18">
      <c r="A28" s="6">
        <v>40544</v>
      </c>
      <c r="B28" s="10">
        <v>1286.119995</v>
      </c>
      <c r="C28" s="35">
        <f t="shared" si="1"/>
        <v>2.0441357806586298E-2</v>
      </c>
      <c r="D28" s="35">
        <v>0.19764962331403998</v>
      </c>
      <c r="E28" s="35">
        <f t="shared" si="2"/>
        <v>1.0204413578065863</v>
      </c>
      <c r="F28" s="35">
        <v>1E-3</v>
      </c>
      <c r="G28" s="36">
        <f t="shared" si="3"/>
        <v>1.9441357806586297E-2</v>
      </c>
      <c r="H28" s="91">
        <f t="shared" si="4"/>
        <v>1.9441357806586297E-2</v>
      </c>
      <c r="I28" s="87">
        <f t="shared" si="0"/>
        <v>0</v>
      </c>
      <c r="J28" s="93">
        <f t="shared" si="5"/>
        <v>212.25</v>
      </c>
    </row>
    <row r="29" spans="1:18">
      <c r="A29" s="6">
        <v>40909</v>
      </c>
      <c r="B29" s="10">
        <v>1312.410034</v>
      </c>
      <c r="C29" s="35">
        <f t="shared" si="1"/>
        <v>0.1414953758270337</v>
      </c>
      <c r="D29" s="35">
        <v>0.2360616777440433</v>
      </c>
      <c r="E29" s="35">
        <f t="shared" si="2"/>
        <v>1.1414953758270336</v>
      </c>
      <c r="F29" s="35">
        <v>1E-3</v>
      </c>
      <c r="G29" s="36">
        <f t="shared" si="3"/>
        <v>0.1404953758270337</v>
      </c>
      <c r="H29" s="91">
        <f t="shared" si="4"/>
        <v>0.1404953758270337</v>
      </c>
      <c r="I29" s="87">
        <f t="shared" si="0"/>
        <v>0</v>
      </c>
      <c r="J29" s="93">
        <f t="shared" si="5"/>
        <v>26.290038999999979</v>
      </c>
    </row>
    <row r="30" spans="1:18">
      <c r="A30" s="6">
        <v>41275</v>
      </c>
      <c r="B30" s="10">
        <v>1498.1099850000001</v>
      </c>
      <c r="C30" s="35">
        <f t="shared" si="1"/>
        <v>0.18989258722549662</v>
      </c>
      <c r="D30" s="35">
        <v>0.23912724904102114</v>
      </c>
      <c r="E30" s="35">
        <f t="shared" si="2"/>
        <v>1.1898925872254966</v>
      </c>
      <c r="F30" s="35">
        <v>1E-3</v>
      </c>
      <c r="G30" s="36">
        <f t="shared" si="3"/>
        <v>0.18889258722549662</v>
      </c>
      <c r="H30" s="91">
        <f t="shared" si="4"/>
        <v>0.18889258722549662</v>
      </c>
      <c r="I30" s="87">
        <f t="shared" si="0"/>
        <v>0</v>
      </c>
      <c r="J30" s="93">
        <f t="shared" si="5"/>
        <v>185.69995100000006</v>
      </c>
    </row>
    <row r="31" spans="1:18">
      <c r="A31" s="6">
        <v>41640</v>
      </c>
      <c r="B31" s="10">
        <v>1782.589966</v>
      </c>
      <c r="C31" s="35">
        <f t="shared" si="1"/>
        <v>0.11915248489623778</v>
      </c>
      <c r="D31" s="35">
        <v>0.24692182592206327</v>
      </c>
      <c r="E31" s="35">
        <f t="shared" si="2"/>
        <v>1.1191524848962378</v>
      </c>
      <c r="F31" s="35">
        <v>1E-3</v>
      </c>
      <c r="G31" s="36">
        <f t="shared" si="3"/>
        <v>0.11815248489623778</v>
      </c>
      <c r="H31" s="91">
        <f t="shared" si="4"/>
        <v>0.11815248489623778</v>
      </c>
      <c r="I31" s="87">
        <f t="shared" si="0"/>
        <v>0</v>
      </c>
      <c r="J31" s="93">
        <f t="shared" si="5"/>
        <v>284.47998099999995</v>
      </c>
    </row>
    <row r="32" spans="1:18">
      <c r="A32" s="6">
        <v>42005</v>
      </c>
      <c r="B32" s="10">
        <v>1994.98999</v>
      </c>
      <c r="C32" s="35">
        <f t="shared" si="1"/>
        <v>-2.7443746722759246E-2</v>
      </c>
      <c r="D32" s="35">
        <v>0.29417314332879951</v>
      </c>
      <c r="E32" s="35">
        <f t="shared" si="2"/>
        <v>0.97255625327724071</v>
      </c>
      <c r="F32" s="35">
        <v>1E-3</v>
      </c>
      <c r="G32" s="36">
        <f t="shared" si="3"/>
        <v>-2.8443746722759247E-2</v>
      </c>
      <c r="H32" s="91">
        <f t="shared" si="4"/>
        <v>-2.8443746722759247E-2</v>
      </c>
      <c r="I32" s="87">
        <f t="shared" si="0"/>
        <v>8.0904672762847744E-4</v>
      </c>
      <c r="J32" s="93">
        <f t="shared" si="5"/>
        <v>212.40002400000003</v>
      </c>
    </row>
    <row r="33" spans="1:16" ht="15" customHeight="1">
      <c r="A33" s="6">
        <v>42370</v>
      </c>
      <c r="B33" s="10">
        <v>1940.23999</v>
      </c>
      <c r="C33" s="35">
        <f t="shared" si="1"/>
        <v>0.17453002141245419</v>
      </c>
      <c r="D33" s="35">
        <v>0.3002736335770716</v>
      </c>
      <c r="E33" s="35">
        <f t="shared" si="2"/>
        <v>1.1745300214124541</v>
      </c>
      <c r="F33" s="35">
        <v>1E-3</v>
      </c>
      <c r="G33" s="36">
        <f t="shared" si="3"/>
        <v>0.17353002141245419</v>
      </c>
      <c r="H33" s="91">
        <f t="shared" si="4"/>
        <v>0.17353002141245419</v>
      </c>
      <c r="I33" s="87">
        <f t="shared" si="0"/>
        <v>0</v>
      </c>
      <c r="J33" s="93">
        <f t="shared" si="5"/>
        <v>-54.75</v>
      </c>
    </row>
    <row r="34" spans="1:16">
      <c r="A34" s="6">
        <v>42736</v>
      </c>
      <c r="B34" s="10">
        <v>2278.8701169999999</v>
      </c>
      <c r="C34" s="35">
        <f t="shared" si="1"/>
        <v>0.23912724904102114</v>
      </c>
      <c r="D34" s="35">
        <v>0.30538211240045565</v>
      </c>
      <c r="E34" s="35">
        <f t="shared" si="2"/>
        <v>1.2391272490410212</v>
      </c>
      <c r="F34" s="35">
        <v>0.01</v>
      </c>
      <c r="G34" s="36">
        <f t="shared" si="3"/>
        <v>0.22912724904102114</v>
      </c>
      <c r="H34" s="91">
        <f t="shared" si="4"/>
        <v>0.22912724904102114</v>
      </c>
      <c r="I34" s="87">
        <f t="shared" si="0"/>
        <v>0</v>
      </c>
      <c r="J34" s="93">
        <f t="shared" si="5"/>
        <v>338.6301269999999</v>
      </c>
    </row>
    <row r="35" spans="1:16">
      <c r="A35" s="6">
        <v>43101</v>
      </c>
      <c r="B35" s="10">
        <v>2823.8100589999999</v>
      </c>
      <c r="C35" s="35">
        <f t="shared" si="1"/>
        <v>-4.2393064157577612E-2</v>
      </c>
      <c r="D35" s="35">
        <v>0.32187681329610635</v>
      </c>
      <c r="E35" s="35">
        <f t="shared" si="2"/>
        <v>0.9576069358424224</v>
      </c>
      <c r="F35" s="35">
        <v>0.02</v>
      </c>
      <c r="G35" s="36">
        <f t="shared" si="3"/>
        <v>-6.2393064157577616E-2</v>
      </c>
      <c r="H35" s="91">
        <f t="shared" si="4"/>
        <v>-6.2393064157577616E-2</v>
      </c>
      <c r="I35" s="87">
        <f t="shared" si="0"/>
        <v>3.8928944549715965E-3</v>
      </c>
      <c r="J35" s="93">
        <f t="shared" si="5"/>
        <v>544.93994199999997</v>
      </c>
    </row>
    <row r="36" spans="1:16">
      <c r="A36" s="6">
        <v>43466</v>
      </c>
      <c r="B36" s="10">
        <v>2704.1000979999999</v>
      </c>
      <c r="C36" s="38"/>
      <c r="D36" s="35">
        <v>0.35202585439323147</v>
      </c>
      <c r="E36" s="35"/>
      <c r="F36" s="35"/>
      <c r="G36" s="36"/>
      <c r="H36" s="91">
        <f t="shared" si="4"/>
        <v>0</v>
      </c>
      <c r="I36" s="87">
        <f t="shared" si="0"/>
        <v>0</v>
      </c>
      <c r="J36" s="93">
        <f t="shared" si="5"/>
        <v>-119.70996100000002</v>
      </c>
    </row>
    <row r="37" spans="1:16" s="88" customFormat="1">
      <c r="B37" s="88" t="s">
        <v>28</v>
      </c>
      <c r="C37" s="89">
        <f>AVERAGE(C2:C35)</f>
        <v>9.6879191273909676E-2</v>
      </c>
      <c r="D37" s="52"/>
      <c r="E37" s="61" t="s">
        <v>28</v>
      </c>
      <c r="F37" s="64">
        <f>AVERAGE(F2:F36)</f>
        <v>3.258823529411764E-2</v>
      </c>
      <c r="G37" s="64">
        <f>AVERAGE(G2:G35)</f>
        <v>6.4290955979792022E-2</v>
      </c>
      <c r="H37" s="17">
        <f t="shared" si="4"/>
        <v>6.4290955979792022E-2</v>
      </c>
      <c r="I37" s="90">
        <f>AVERAGE(I2:I36)</f>
        <v>9.0380580243922173E-3</v>
      </c>
      <c r="J37" s="94"/>
      <c r="O37" s="31"/>
      <c r="P37" s="31"/>
    </row>
    <row r="38" spans="1:16">
      <c r="C38" s="40"/>
      <c r="D38" s="39"/>
      <c r="E38" s="39"/>
      <c r="F38" s="85" t="s">
        <v>16</v>
      </c>
      <c r="G38" s="86">
        <f>_xlfn.STDEV.S(G2:G36)</f>
        <v>0.16470395283105554</v>
      </c>
      <c r="H38" s="36">
        <f>_xlfn.STDEV.S(H2:H36)</f>
        <v>0.16262725067781258</v>
      </c>
    </row>
    <row r="39" spans="1:16">
      <c r="F39" s="24"/>
      <c r="G39" s="23"/>
      <c r="H39" s="23"/>
    </row>
    <row r="41" spans="1:16">
      <c r="A41" s="42" t="s">
        <v>8</v>
      </c>
      <c r="B41" s="35">
        <f>COUNT(C2:C36)</f>
        <v>34</v>
      </c>
    </row>
    <row r="42" spans="1:16" ht="51">
      <c r="A42" s="43" t="s">
        <v>9</v>
      </c>
      <c r="B42" s="44">
        <f>AVERAGEA(C2:C35)</f>
        <v>9.6879191273909676E-2</v>
      </c>
    </row>
    <row r="43" spans="1:16">
      <c r="A43" s="45"/>
      <c r="B43" s="35"/>
    </row>
    <row r="44" spans="1:16">
      <c r="A44" s="46" t="s">
        <v>10</v>
      </c>
      <c r="B44" s="35">
        <f>_xlfn.VAR.S(C2:C36)</f>
        <v>2.7390243010811208E-2</v>
      </c>
    </row>
    <row r="45" spans="1:16">
      <c r="A45" s="47" t="s">
        <v>11</v>
      </c>
      <c r="B45" s="35">
        <f>STDEV(C2:C36)</f>
        <v>0.16549997888462467</v>
      </c>
    </row>
    <row r="46" spans="1:16">
      <c r="A46" s="47"/>
      <c r="B46" s="35"/>
    </row>
    <row r="47" spans="1:16" ht="34">
      <c r="A47" s="48" t="s">
        <v>17</v>
      </c>
      <c r="B47" s="35">
        <f>B42-1.65*B45</f>
        <v>-0.17619577388572102</v>
      </c>
      <c r="D47" t="s">
        <v>20</v>
      </c>
    </row>
    <row r="48" spans="1:16" ht="51">
      <c r="A48" s="48" t="s">
        <v>19</v>
      </c>
      <c r="B48" s="35">
        <f>GEOMEAN(E2:E35)-1</f>
        <v>8.3020269321828488E-2</v>
      </c>
      <c r="D48" t="s">
        <v>22</v>
      </c>
    </row>
    <row r="49" spans="1:9">
      <c r="A49" s="46" t="s">
        <v>13</v>
      </c>
      <c r="B49" s="35">
        <f>SKEW(D2:D36)</f>
        <v>-0.93366012497327344</v>
      </c>
      <c r="D49" t="s">
        <v>21</v>
      </c>
    </row>
    <row r="50" spans="1:9">
      <c r="A50" s="46" t="s">
        <v>14</v>
      </c>
      <c r="B50" s="35">
        <f>KURT(D2:D36)</f>
        <v>1.3400574048843237</v>
      </c>
      <c r="D50" t="s">
        <v>21</v>
      </c>
    </row>
    <row r="51" spans="1:9">
      <c r="A51" s="46"/>
      <c r="B51" s="35"/>
    </row>
    <row r="52" spans="1:9" ht="36" customHeight="1">
      <c r="A52" s="46" t="s">
        <v>15</v>
      </c>
      <c r="B52" s="41">
        <f>B42-F37</f>
        <v>6.4290955979792036E-2</v>
      </c>
      <c r="D52" s="32" t="s">
        <v>26</v>
      </c>
    </row>
    <row r="53" spans="1:9" ht="18" customHeight="1">
      <c r="A53" s="49" t="s">
        <v>29</v>
      </c>
      <c r="B53" s="35">
        <f>_xlfn.STDEV.S(G2:G35)</f>
        <v>0.16470395283105554</v>
      </c>
    </row>
    <row r="54" spans="1:9" ht="34" customHeight="1">
      <c r="A54" s="48" t="s">
        <v>47</v>
      </c>
      <c r="B54" s="35">
        <f>B52/B53</f>
        <v>0.39034251986494967</v>
      </c>
    </row>
    <row r="55" spans="1:9" ht="17">
      <c r="A55" s="42" t="s">
        <v>23</v>
      </c>
      <c r="B55" s="36">
        <f>B52/B56</f>
        <v>0.67625785243790881</v>
      </c>
      <c r="D55" s="12" t="s">
        <v>25</v>
      </c>
    </row>
    <row r="56" spans="1:9">
      <c r="A56" s="35" t="s">
        <v>31</v>
      </c>
      <c r="B56" s="35">
        <f>SQRT(I37)</f>
        <v>9.5068701602536984E-2</v>
      </c>
    </row>
    <row r="59" spans="1:9">
      <c r="A59" s="21"/>
    </row>
    <row r="60" spans="1:9">
      <c r="A60" s="21"/>
      <c r="E60" s="102"/>
    </row>
    <row r="61" spans="1:9">
      <c r="A61" s="21"/>
    </row>
    <row r="63" spans="1:9">
      <c r="A63" s="25"/>
      <c r="E63" s="104"/>
      <c r="F63" s="106"/>
      <c r="G63" s="102"/>
      <c r="H63" s="102"/>
      <c r="I63" s="102"/>
    </row>
    <row r="64" spans="1:9">
      <c r="E64" s="104"/>
      <c r="F64" s="104"/>
      <c r="G64" s="104"/>
      <c r="H64" s="104"/>
      <c r="I64" s="105"/>
    </row>
    <row r="65" spans="5:9">
      <c r="E65" s="104"/>
      <c r="F65" s="104"/>
      <c r="G65" s="104"/>
      <c r="H65" s="104"/>
      <c r="I65" s="105"/>
    </row>
    <row r="66" spans="5:9">
      <c r="E66" s="104"/>
      <c r="F66" s="104"/>
      <c r="G66" s="104"/>
      <c r="H66" s="104"/>
      <c r="I66" s="105"/>
    </row>
    <row r="67" spans="5:9">
      <c r="E67" s="104"/>
      <c r="F67" s="104"/>
      <c r="G67" s="104"/>
      <c r="H67" s="104"/>
      <c r="I67" s="105"/>
    </row>
    <row r="68" spans="5:9">
      <c r="I68" s="103"/>
    </row>
    <row r="69" spans="5:9">
      <c r="I69" s="103"/>
    </row>
  </sheetData>
  <sortState ref="D2:D36">
    <sortCondition ref="D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tabSelected="1" topLeftCell="E1" zoomScale="125" zoomScaleNormal="85" workbookViewId="0">
      <pane ySplit="1" topLeftCell="A2" activePane="bottomLeft" state="frozen"/>
      <selection pane="bottomLeft" activeCell="A52" sqref="A52"/>
    </sheetView>
  </sheetViews>
  <sheetFormatPr baseColWidth="10" defaultRowHeight="16"/>
  <cols>
    <col min="1" max="1" width="14.1640625" customWidth="1"/>
    <col min="2" max="2" width="13" customWidth="1"/>
    <col min="3" max="3" width="15.83203125" customWidth="1"/>
    <col min="4" max="4" width="17.6640625" customWidth="1"/>
    <col min="6" max="6" width="17.1640625" customWidth="1"/>
    <col min="7" max="7" width="19" bestFit="1" customWidth="1"/>
    <col min="8" max="8" width="17" customWidth="1"/>
    <col min="9" max="9" width="16.83203125" style="26" customWidth="1"/>
    <col min="10" max="10" width="16.83203125" bestFit="1" customWidth="1"/>
  </cols>
  <sheetData>
    <row r="1" spans="1:18" s="1" customFormat="1">
      <c r="A1" s="7" t="s">
        <v>0</v>
      </c>
      <c r="B1" s="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3" t="s">
        <v>6</v>
      </c>
      <c r="H1" s="53" t="s">
        <v>7</v>
      </c>
      <c r="I1" s="54" t="s">
        <v>32</v>
      </c>
      <c r="J1" s="49" t="s">
        <v>36</v>
      </c>
      <c r="K1" s="33"/>
      <c r="O1" s="31"/>
      <c r="P1" s="31" t="s">
        <v>41</v>
      </c>
      <c r="Q1" s="1" t="s">
        <v>43</v>
      </c>
      <c r="R1" s="1" t="s">
        <v>42</v>
      </c>
    </row>
    <row r="2" spans="1:18">
      <c r="A2" s="6">
        <v>31048</v>
      </c>
      <c r="B2" s="10">
        <v>278.70001200000002</v>
      </c>
      <c r="C2" s="35">
        <f>(B3-B2)/B2</f>
        <v>0.20487970413148016</v>
      </c>
      <c r="D2" s="35"/>
      <c r="E2" s="35">
        <f>1+C2</f>
        <v>1.2048797041314803</v>
      </c>
      <c r="F2" s="36">
        <v>7.0000000000000007E-2</v>
      </c>
      <c r="G2" s="36">
        <f>C2-F2</f>
        <v>0.13487970413148015</v>
      </c>
      <c r="H2" s="36">
        <f>G2</f>
        <v>0.13487970413148015</v>
      </c>
      <c r="I2" s="99">
        <f>IF(G2&lt;0,G2^2,0)</f>
        <v>0</v>
      </c>
      <c r="J2" s="35">
        <f>B2</f>
        <v>278.70001200000002</v>
      </c>
      <c r="K2" s="39"/>
      <c r="L2" t="s">
        <v>28</v>
      </c>
      <c r="M2">
        <f>AVERAGE(C2:C36)</f>
        <v>0.12946786708272071</v>
      </c>
      <c r="O2" s="30">
        <v>1</v>
      </c>
      <c r="P2" s="30">
        <f>M8+M6</f>
        <v>-0.9</v>
      </c>
      <c r="Q2">
        <f>COUNTIF(C:C,"&lt;="&amp;P2)</f>
        <v>0</v>
      </c>
      <c r="R2">
        <f>_xlfn.NORM.DIST(P2,M$2,M$3,FALSE)</f>
        <v>3.2172480442301411E-4</v>
      </c>
    </row>
    <row r="3" spans="1:18">
      <c r="A3" s="6">
        <v>31413</v>
      </c>
      <c r="B3" s="10">
        <v>335.79998799999998</v>
      </c>
      <c r="C3" s="35">
        <f t="shared" ref="C3:C35" si="0">(B4-B3)/B3</f>
        <v>0.16765938061915603</v>
      </c>
      <c r="D3" s="35">
        <v>-0.38221486702275836</v>
      </c>
      <c r="E3" s="35">
        <f t="shared" ref="E3:E35" si="1">1+C3</f>
        <v>1.167659380619156</v>
      </c>
      <c r="F3" s="36">
        <v>0.06</v>
      </c>
      <c r="G3" s="36">
        <f t="shared" ref="G3:G35" si="2">C3-F3</f>
        <v>0.10765938061915603</v>
      </c>
      <c r="H3" s="36">
        <f t="shared" ref="H3:H37" si="3">G3</f>
        <v>0.10765938061915603</v>
      </c>
      <c r="I3" s="99">
        <f t="shared" ref="I3:I35" si="4">IF(G3&lt;0,G3^2,0)</f>
        <v>0</v>
      </c>
      <c r="J3" s="35">
        <f>B3-B2</f>
        <v>57.09997599999997</v>
      </c>
      <c r="K3" s="39"/>
      <c r="L3" t="s">
        <v>37</v>
      </c>
      <c r="M3">
        <f>_xlfn.STDEV.S(C2:C36)</f>
        <v>0.24951987861781219</v>
      </c>
      <c r="O3" s="30">
        <v>2</v>
      </c>
      <c r="P3" s="30">
        <f>P2+$M$6</f>
        <v>-0.8</v>
      </c>
      <c r="Q3">
        <f>COUNTIF(C:C,"&lt;="&amp;P3)-COUNTIF(C:C,"&lt;="&amp;P2)</f>
        <v>0</v>
      </c>
      <c r="R3">
        <f t="shared" ref="R3:R21" si="5">_xlfn.NORM.DIST(P3,M$2,M$3,FALSE)</f>
        <v>1.5513516774443459E-3</v>
      </c>
    </row>
    <row r="4" spans="1:18">
      <c r="A4" s="6">
        <v>31778</v>
      </c>
      <c r="B4" s="10">
        <v>392.10000600000001</v>
      </c>
      <c r="C4" s="35">
        <f t="shared" si="0"/>
        <v>-0.12088751153959429</v>
      </c>
      <c r="D4" s="35">
        <v>-0.31701679178012393</v>
      </c>
      <c r="E4" s="35">
        <f t="shared" si="1"/>
        <v>0.87911248846040568</v>
      </c>
      <c r="F4" s="35">
        <v>0.06</v>
      </c>
      <c r="G4" s="36">
        <f t="shared" si="2"/>
        <v>-0.18088751153959429</v>
      </c>
      <c r="H4" s="36">
        <f t="shared" si="3"/>
        <v>-0.18088751153959429</v>
      </c>
      <c r="I4" s="99">
        <f t="shared" si="4"/>
        <v>3.2720291830986854E-2</v>
      </c>
      <c r="J4" s="35">
        <f t="shared" ref="J4:J36" si="6">B4-B3</f>
        <v>56.300018000000023</v>
      </c>
      <c r="K4" s="39"/>
      <c r="O4" s="30">
        <v>3</v>
      </c>
      <c r="P4" s="30">
        <f t="shared" ref="P4:P21" si="7">P3+$M$6</f>
        <v>-0.70000000000000007</v>
      </c>
      <c r="Q4">
        <f t="shared" ref="Q4:Q21" si="8">COUNTIF(C:C,"&lt;="&amp;P4)-COUNTIF(C:C,"&lt;="&amp;P3)</f>
        <v>0</v>
      </c>
      <c r="R4">
        <f t="shared" si="5"/>
        <v>6.3706124756433532E-3</v>
      </c>
    </row>
    <row r="5" spans="1:18">
      <c r="A5" s="6">
        <v>32143</v>
      </c>
      <c r="B5" s="10">
        <v>344.70001200000002</v>
      </c>
      <c r="C5" s="35">
        <f t="shared" si="0"/>
        <v>0.16420067893702298</v>
      </c>
      <c r="D5" s="35">
        <v>-0.30248165419987993</v>
      </c>
      <c r="E5" s="35">
        <f t="shared" si="1"/>
        <v>1.1642006789370229</v>
      </c>
      <c r="F5" s="35">
        <v>7.0000000000000007E-2</v>
      </c>
      <c r="G5" s="36">
        <f t="shared" si="2"/>
        <v>9.4200678937022969E-2</v>
      </c>
      <c r="H5" s="36">
        <f t="shared" si="3"/>
        <v>9.4200678937022969E-2</v>
      </c>
      <c r="I5" s="99">
        <f t="shared" si="4"/>
        <v>0</v>
      </c>
      <c r="J5" s="35">
        <f t="shared" si="6"/>
        <v>-47.399993999999992</v>
      </c>
      <c r="K5" s="39"/>
      <c r="L5" t="s">
        <v>38</v>
      </c>
      <c r="M5">
        <v>20</v>
      </c>
      <c r="O5" s="30">
        <v>4</v>
      </c>
      <c r="P5" s="30">
        <f t="shared" si="7"/>
        <v>-0.60000000000000009</v>
      </c>
      <c r="Q5">
        <f t="shared" si="8"/>
        <v>0</v>
      </c>
      <c r="R5">
        <f t="shared" si="5"/>
        <v>2.2279083948755923E-2</v>
      </c>
    </row>
    <row r="6" spans="1:18">
      <c r="A6" s="6">
        <v>32509</v>
      </c>
      <c r="B6" s="10">
        <v>401.29998799999998</v>
      </c>
      <c r="C6" s="35">
        <f t="shared" si="0"/>
        <v>3.6132570230727246E-2</v>
      </c>
      <c r="D6" s="35">
        <v>-0.29632395319203941</v>
      </c>
      <c r="E6" s="35">
        <f t="shared" si="1"/>
        <v>1.0361325702307274</v>
      </c>
      <c r="F6" s="35">
        <v>0.08</v>
      </c>
      <c r="G6" s="36">
        <f t="shared" si="2"/>
        <v>-4.3867429769272756E-2</v>
      </c>
      <c r="H6" s="36">
        <f t="shared" si="3"/>
        <v>-4.3867429769272756E-2</v>
      </c>
      <c r="I6" s="99">
        <f t="shared" si="4"/>
        <v>1.9243513945620776E-3</v>
      </c>
      <c r="J6" s="35">
        <f t="shared" si="6"/>
        <v>56.59997599999997</v>
      </c>
      <c r="K6" s="39"/>
      <c r="M6">
        <f>(M9-M8)/M5</f>
        <v>0.1</v>
      </c>
      <c r="O6" s="30">
        <v>5</v>
      </c>
      <c r="P6" s="30">
        <f t="shared" si="7"/>
        <v>-0.50000000000000011</v>
      </c>
      <c r="Q6">
        <f t="shared" si="8"/>
        <v>0</v>
      </c>
      <c r="R6">
        <f t="shared" si="5"/>
        <v>6.635271321132051E-2</v>
      </c>
    </row>
    <row r="7" spans="1:18">
      <c r="A7" s="6">
        <v>32874</v>
      </c>
      <c r="B7" s="10">
        <v>415.79998799999998</v>
      </c>
      <c r="C7" s="35">
        <f t="shared" si="0"/>
        <v>-3.8479462389978945E-3</v>
      </c>
      <c r="D7" s="35">
        <v>-0.12088751153959429</v>
      </c>
      <c r="E7" s="35">
        <f t="shared" si="1"/>
        <v>0.99615205376100213</v>
      </c>
      <c r="F7" s="35">
        <v>7.0000000000000007E-2</v>
      </c>
      <c r="G7" s="36">
        <f t="shared" si="2"/>
        <v>-7.3847946238997902E-2</v>
      </c>
      <c r="H7" s="36">
        <f t="shared" si="3"/>
        <v>-7.3847946238997902E-2</v>
      </c>
      <c r="I7" s="99">
        <f t="shared" si="4"/>
        <v>5.4535191637179242E-3</v>
      </c>
      <c r="J7" s="35">
        <f t="shared" si="6"/>
        <v>14.5</v>
      </c>
      <c r="K7" s="39"/>
      <c r="M7">
        <v>4</v>
      </c>
      <c r="O7" s="30">
        <v>6</v>
      </c>
      <c r="P7" s="30">
        <f t="shared" si="7"/>
        <v>-0.40000000000000013</v>
      </c>
      <c r="Q7">
        <f t="shared" si="8"/>
        <v>0</v>
      </c>
      <c r="R7">
        <f t="shared" si="5"/>
        <v>0.16829269163301691</v>
      </c>
    </row>
    <row r="8" spans="1:18">
      <c r="A8" s="6">
        <v>33239</v>
      </c>
      <c r="B8" s="10">
        <v>414.20001200000002</v>
      </c>
      <c r="C8" s="35">
        <f t="shared" si="0"/>
        <v>0.49736843078604248</v>
      </c>
      <c r="D8" s="35">
        <v>-5.6554225192789867E-2</v>
      </c>
      <c r="E8" s="35">
        <f t="shared" si="1"/>
        <v>1.4973684307860424</v>
      </c>
      <c r="F8" s="35">
        <v>0.05</v>
      </c>
      <c r="G8" s="36">
        <f t="shared" si="2"/>
        <v>0.44736843078604249</v>
      </c>
      <c r="H8" s="36">
        <f t="shared" si="3"/>
        <v>0.44736843078604249</v>
      </c>
      <c r="I8" s="99">
        <f t="shared" si="4"/>
        <v>0</v>
      </c>
      <c r="J8" s="35">
        <f t="shared" si="6"/>
        <v>-1.5999759999999696</v>
      </c>
      <c r="K8" s="39"/>
      <c r="L8" t="s">
        <v>39</v>
      </c>
      <c r="M8">
        <v>-1</v>
      </c>
      <c r="O8" s="30">
        <v>7</v>
      </c>
      <c r="P8" s="30">
        <f t="shared" si="7"/>
        <v>-0.30000000000000016</v>
      </c>
      <c r="Q8">
        <f t="shared" si="8"/>
        <v>3</v>
      </c>
      <c r="R8">
        <f t="shared" si="5"/>
        <v>0.36351056768821333</v>
      </c>
    </row>
    <row r="9" spans="1:18">
      <c r="A9" s="6">
        <v>33604</v>
      </c>
      <c r="B9" s="10">
        <v>620.21002199999998</v>
      </c>
      <c r="C9" s="35">
        <f t="shared" si="0"/>
        <v>0.12274875010001045</v>
      </c>
      <c r="D9" s="35">
        <v>-3.0061660454717847E-2</v>
      </c>
      <c r="E9" s="35">
        <f t="shared" si="1"/>
        <v>1.1227487501000104</v>
      </c>
      <c r="F9" s="35">
        <v>0.03</v>
      </c>
      <c r="G9" s="36">
        <f t="shared" si="2"/>
        <v>9.2748750100010449E-2</v>
      </c>
      <c r="H9" s="36">
        <f t="shared" si="3"/>
        <v>9.2748750100010449E-2</v>
      </c>
      <c r="I9" s="99">
        <f t="shared" si="4"/>
        <v>0</v>
      </c>
      <c r="J9" s="35">
        <f t="shared" si="6"/>
        <v>206.01000999999997</v>
      </c>
      <c r="K9" s="39"/>
      <c r="L9" t="s">
        <v>40</v>
      </c>
      <c r="M9">
        <v>1</v>
      </c>
      <c r="O9" s="30">
        <v>8</v>
      </c>
      <c r="P9" s="30">
        <f t="shared" si="7"/>
        <v>-0.20000000000000015</v>
      </c>
      <c r="Q9">
        <f t="shared" si="8"/>
        <v>1</v>
      </c>
      <c r="R9">
        <f t="shared" si="5"/>
        <v>0.66867338776568053</v>
      </c>
    </row>
    <row r="10" spans="1:18">
      <c r="A10" s="6">
        <v>33970</v>
      </c>
      <c r="B10" s="10">
        <v>696.34002699999996</v>
      </c>
      <c r="C10" s="35">
        <f t="shared" si="0"/>
        <v>0.14953893207692917</v>
      </c>
      <c r="D10" s="35">
        <v>-1.7505241375555897E-2</v>
      </c>
      <c r="E10" s="35">
        <f t="shared" si="1"/>
        <v>1.1495389320769291</v>
      </c>
      <c r="F10" s="35">
        <v>0.03</v>
      </c>
      <c r="G10" s="36">
        <f t="shared" si="2"/>
        <v>0.11953893207692917</v>
      </c>
      <c r="H10" s="36">
        <f t="shared" si="3"/>
        <v>0.11953893207692917</v>
      </c>
      <c r="I10" s="99">
        <f t="shared" si="4"/>
        <v>0</v>
      </c>
      <c r="J10" s="35">
        <f t="shared" si="6"/>
        <v>76.130004999999983</v>
      </c>
      <c r="K10" s="39"/>
      <c r="O10" s="30">
        <v>9</v>
      </c>
      <c r="P10" s="30">
        <f t="shared" si="7"/>
        <v>-0.10000000000000014</v>
      </c>
      <c r="Q10">
        <f t="shared" si="8"/>
        <v>1</v>
      </c>
      <c r="R10">
        <f t="shared" si="5"/>
        <v>1.0475053547522613</v>
      </c>
    </row>
    <row r="11" spans="1:18">
      <c r="A11" s="6">
        <v>34335</v>
      </c>
      <c r="B11" s="10">
        <v>800.46997099999999</v>
      </c>
      <c r="C11" s="35">
        <f t="shared" si="0"/>
        <v>-5.6554225192789867E-2</v>
      </c>
      <c r="D11" s="35">
        <v>-4.5930821112214922E-3</v>
      </c>
      <c r="E11" s="35">
        <f t="shared" si="1"/>
        <v>0.94344577480721015</v>
      </c>
      <c r="F11" s="35">
        <v>0.04</v>
      </c>
      <c r="G11" s="36">
        <f t="shared" si="2"/>
        <v>-9.6554225192789861E-2</v>
      </c>
      <c r="H11" s="36">
        <f t="shared" si="3"/>
        <v>-9.6554225192789861E-2</v>
      </c>
      <c r="I11" s="99">
        <f t="shared" si="4"/>
        <v>9.322718402579977E-3</v>
      </c>
      <c r="J11" s="35">
        <f t="shared" si="6"/>
        <v>104.12994400000002</v>
      </c>
      <c r="K11" s="39"/>
      <c r="O11" s="30">
        <v>10</v>
      </c>
      <c r="P11" s="30">
        <f t="shared" si="7"/>
        <v>-1.3877787807814457E-16</v>
      </c>
      <c r="Q11">
        <f t="shared" si="8"/>
        <v>6</v>
      </c>
      <c r="R11">
        <f t="shared" si="5"/>
        <v>1.3974738122554875</v>
      </c>
    </row>
    <row r="12" spans="1:18">
      <c r="A12" s="6">
        <v>34700</v>
      </c>
      <c r="B12" s="10">
        <v>755.20001200000002</v>
      </c>
      <c r="C12" s="35">
        <f t="shared" si="0"/>
        <v>0.40332365222473004</v>
      </c>
      <c r="D12" s="35">
        <v>-3.8479462389978945E-3</v>
      </c>
      <c r="E12" s="35">
        <f t="shared" si="1"/>
        <v>1.4033236522247301</v>
      </c>
      <c r="F12" s="35">
        <v>0.05</v>
      </c>
      <c r="G12" s="36">
        <f t="shared" si="2"/>
        <v>0.35332365222473006</v>
      </c>
      <c r="H12" s="36">
        <f t="shared" si="3"/>
        <v>0.35332365222473006</v>
      </c>
      <c r="I12" s="99">
        <f t="shared" si="4"/>
        <v>0</v>
      </c>
      <c r="J12" s="35">
        <f t="shared" si="6"/>
        <v>-45.269958999999972</v>
      </c>
      <c r="K12" s="39"/>
      <c r="O12" s="30">
        <v>11</v>
      </c>
      <c r="P12" s="30">
        <f t="shared" si="7"/>
        <v>9.9999999999999867E-2</v>
      </c>
      <c r="Q12">
        <f t="shared" si="8"/>
        <v>3</v>
      </c>
      <c r="R12">
        <f t="shared" si="5"/>
        <v>1.5877287862722502</v>
      </c>
    </row>
    <row r="13" spans="1:18">
      <c r="A13" s="6">
        <v>35065</v>
      </c>
      <c r="B13" s="10">
        <v>1059.790039</v>
      </c>
      <c r="C13" s="35">
        <f t="shared" si="0"/>
        <v>0.30200315649503856</v>
      </c>
      <c r="D13" s="35">
        <v>-1.8101251977795919E-3</v>
      </c>
      <c r="E13" s="35">
        <f t="shared" si="1"/>
        <v>1.3020031564950385</v>
      </c>
      <c r="F13" s="35">
        <v>0.05</v>
      </c>
      <c r="G13" s="36">
        <f t="shared" si="2"/>
        <v>0.25200315649503857</v>
      </c>
      <c r="H13" s="36">
        <f t="shared" si="3"/>
        <v>0.25200315649503857</v>
      </c>
      <c r="I13" s="99">
        <f t="shared" si="4"/>
        <v>0</v>
      </c>
      <c r="J13" s="35">
        <f t="shared" si="6"/>
        <v>304.59002699999996</v>
      </c>
      <c r="K13" s="39"/>
      <c r="O13" s="30">
        <v>12</v>
      </c>
      <c r="P13" s="30">
        <f t="shared" si="7"/>
        <v>0.19999999999999987</v>
      </c>
      <c r="Q13">
        <f t="shared" si="8"/>
        <v>9</v>
      </c>
      <c r="R13">
        <f t="shared" si="5"/>
        <v>1.5362226832898436</v>
      </c>
    </row>
    <row r="14" spans="1:18">
      <c r="A14" s="6">
        <v>35431</v>
      </c>
      <c r="B14" s="10">
        <v>1379.849976</v>
      </c>
      <c r="C14" s="35">
        <f t="shared" si="0"/>
        <v>0.17357684760361231</v>
      </c>
      <c r="D14" s="35">
        <v>3.6132570230727246E-2</v>
      </c>
      <c r="E14" s="35">
        <f t="shared" si="1"/>
        <v>1.1735768476036124</v>
      </c>
      <c r="F14" s="35">
        <v>0.05</v>
      </c>
      <c r="G14" s="36">
        <f t="shared" si="2"/>
        <v>0.1235768476036123</v>
      </c>
      <c r="H14" s="36">
        <f t="shared" si="3"/>
        <v>0.1235768476036123</v>
      </c>
      <c r="I14" s="99">
        <f t="shared" si="4"/>
        <v>0</v>
      </c>
      <c r="J14" s="35">
        <f t="shared" si="6"/>
        <v>320.05993699999999</v>
      </c>
      <c r="K14" s="39"/>
      <c r="O14" s="30">
        <v>13</v>
      </c>
      <c r="P14" s="30">
        <f t="shared" si="7"/>
        <v>0.29999999999999988</v>
      </c>
      <c r="Q14">
        <f t="shared" si="8"/>
        <v>3</v>
      </c>
      <c r="R14">
        <f t="shared" si="5"/>
        <v>1.2658354153745099</v>
      </c>
    </row>
    <row r="15" spans="1:18">
      <c r="A15" s="6">
        <v>35796</v>
      </c>
      <c r="B15" s="10">
        <v>1619.3599850000001</v>
      </c>
      <c r="C15" s="35">
        <f t="shared" si="0"/>
        <v>0.54745696831578805</v>
      </c>
      <c r="D15" s="35">
        <v>4.2132087461740818E-2</v>
      </c>
      <c r="E15" s="35">
        <f t="shared" si="1"/>
        <v>1.5474569683157879</v>
      </c>
      <c r="F15" s="35">
        <v>0.05</v>
      </c>
      <c r="G15" s="36">
        <f t="shared" si="2"/>
        <v>0.49745696831578806</v>
      </c>
      <c r="H15" s="36">
        <f t="shared" si="3"/>
        <v>0.49745696831578806</v>
      </c>
      <c r="I15" s="99">
        <f t="shared" si="4"/>
        <v>0</v>
      </c>
      <c r="J15" s="35">
        <f t="shared" si="6"/>
        <v>239.51000900000008</v>
      </c>
      <c r="K15" s="39"/>
      <c r="O15" s="30">
        <v>14</v>
      </c>
      <c r="P15" s="30">
        <f t="shared" si="7"/>
        <v>0.39999999999999991</v>
      </c>
      <c r="Q15">
        <f t="shared" si="8"/>
        <v>3</v>
      </c>
      <c r="R15">
        <f t="shared" si="5"/>
        <v>0.88827108438933322</v>
      </c>
    </row>
    <row r="16" spans="1:18">
      <c r="A16" s="6">
        <v>36161</v>
      </c>
      <c r="B16" s="10">
        <v>2505.889893</v>
      </c>
      <c r="C16" s="35">
        <f t="shared" si="0"/>
        <v>0.5724354485833747</v>
      </c>
      <c r="D16" s="35">
        <v>6.8569905429411854E-2</v>
      </c>
      <c r="E16" s="35">
        <f t="shared" si="1"/>
        <v>1.5724354485833747</v>
      </c>
      <c r="F16" s="35">
        <v>0.05</v>
      </c>
      <c r="G16" s="36">
        <f t="shared" si="2"/>
        <v>0.52243544858337465</v>
      </c>
      <c r="H16" s="36">
        <f t="shared" si="3"/>
        <v>0.52243544858337465</v>
      </c>
      <c r="I16" s="99">
        <f t="shared" si="4"/>
        <v>0</v>
      </c>
      <c r="J16" s="35">
        <f t="shared" si="6"/>
        <v>886.52990799999998</v>
      </c>
      <c r="K16" s="39"/>
      <c r="O16" s="30">
        <v>15</v>
      </c>
      <c r="P16" s="30">
        <f t="shared" si="7"/>
        <v>0.49999999999999989</v>
      </c>
      <c r="Q16">
        <f t="shared" si="8"/>
        <v>3</v>
      </c>
      <c r="R16">
        <f t="shared" si="5"/>
        <v>0.53083435443408433</v>
      </c>
    </row>
    <row r="17" spans="1:18">
      <c r="A17" s="6">
        <v>36526</v>
      </c>
      <c r="B17" s="10">
        <v>3940.3500979999999</v>
      </c>
      <c r="C17" s="35">
        <f t="shared" si="0"/>
        <v>-0.29632395319203941</v>
      </c>
      <c r="D17" s="35">
        <v>0.11666967017778877</v>
      </c>
      <c r="E17" s="35">
        <f t="shared" si="1"/>
        <v>0.70367604680796059</v>
      </c>
      <c r="F17" s="35">
        <v>0.06</v>
      </c>
      <c r="G17" s="36">
        <f t="shared" si="2"/>
        <v>-0.35632395319203941</v>
      </c>
      <c r="H17" s="36">
        <f t="shared" si="3"/>
        <v>-0.35632395319203941</v>
      </c>
      <c r="I17" s="99">
        <f t="shared" si="4"/>
        <v>0.1269667596184027</v>
      </c>
      <c r="J17" s="35">
        <f t="shared" si="6"/>
        <v>1434.4602049999999</v>
      </c>
      <c r="K17" s="39"/>
      <c r="O17" s="30">
        <v>16</v>
      </c>
      <c r="P17" s="30">
        <f t="shared" si="7"/>
        <v>0.59999999999999987</v>
      </c>
      <c r="Q17">
        <f t="shared" si="8"/>
        <v>3</v>
      </c>
      <c r="R17">
        <f t="shared" si="5"/>
        <v>0.27015793780580055</v>
      </c>
    </row>
    <row r="18" spans="1:18">
      <c r="A18" s="6">
        <v>36892</v>
      </c>
      <c r="B18" s="10">
        <v>2772.7299800000001</v>
      </c>
      <c r="C18" s="35">
        <f t="shared" si="0"/>
        <v>-0.30248165419987993</v>
      </c>
      <c r="D18" s="35">
        <v>0.11802220042860224</v>
      </c>
      <c r="E18" s="35">
        <f t="shared" si="1"/>
        <v>0.69751834580012007</v>
      </c>
      <c r="F18" s="35">
        <v>0.03</v>
      </c>
      <c r="G18" s="36">
        <f t="shared" si="2"/>
        <v>-0.33248165419987996</v>
      </c>
      <c r="H18" s="36">
        <f t="shared" si="3"/>
        <v>-0.33248165419987996</v>
      </c>
      <c r="I18" s="99">
        <f t="shared" si="4"/>
        <v>0.11054405037948856</v>
      </c>
      <c r="J18" s="35">
        <f t="shared" si="6"/>
        <v>-1167.6201179999998</v>
      </c>
      <c r="K18" s="39"/>
      <c r="O18" s="30">
        <v>17</v>
      </c>
      <c r="P18" s="30">
        <f t="shared" si="7"/>
        <v>0.69999999999999984</v>
      </c>
      <c r="Q18">
        <f t="shared" si="8"/>
        <v>0</v>
      </c>
      <c r="R18">
        <f t="shared" si="5"/>
        <v>0.11709049917124205</v>
      </c>
    </row>
    <row r="19" spans="1:18">
      <c r="A19" s="6">
        <v>37257</v>
      </c>
      <c r="B19" s="10">
        <v>1934.030029</v>
      </c>
      <c r="C19" s="35">
        <f t="shared" si="0"/>
        <v>-0.31701679178012393</v>
      </c>
      <c r="D19" s="35">
        <v>0.12274875010001045</v>
      </c>
      <c r="E19" s="35">
        <f t="shared" si="1"/>
        <v>0.68298320821987613</v>
      </c>
      <c r="F19" s="35">
        <v>0.02</v>
      </c>
      <c r="G19" s="36">
        <f t="shared" si="2"/>
        <v>-0.33701679178012395</v>
      </c>
      <c r="H19" s="36">
        <f t="shared" si="3"/>
        <v>-0.33701679178012395</v>
      </c>
      <c r="I19" s="99">
        <f t="shared" si="4"/>
        <v>0.11358031794176741</v>
      </c>
      <c r="J19" s="35">
        <f t="shared" si="6"/>
        <v>-838.69995100000006</v>
      </c>
      <c r="K19" s="39"/>
      <c r="O19" s="30">
        <v>18</v>
      </c>
      <c r="P19" s="30">
        <f t="shared" si="7"/>
        <v>0.79999999999999982</v>
      </c>
      <c r="Q19">
        <f t="shared" si="8"/>
        <v>0</v>
      </c>
      <c r="R19">
        <f t="shared" si="5"/>
        <v>4.321861014544956E-2</v>
      </c>
    </row>
    <row r="20" spans="1:18">
      <c r="A20" s="6">
        <v>37622</v>
      </c>
      <c r="B20" s="10">
        <v>1320.910034</v>
      </c>
      <c r="C20" s="35">
        <f t="shared" si="0"/>
        <v>0.56418669615466044</v>
      </c>
      <c r="D20" s="35">
        <v>0.12947755932163579</v>
      </c>
      <c r="E20" s="35">
        <f t="shared" si="1"/>
        <v>1.5641866961546604</v>
      </c>
      <c r="F20" s="35">
        <v>0.01</v>
      </c>
      <c r="G20" s="36">
        <f t="shared" si="2"/>
        <v>0.55418669615466043</v>
      </c>
      <c r="H20" s="36">
        <f t="shared" si="3"/>
        <v>0.55418669615466043</v>
      </c>
      <c r="I20" s="99">
        <f t="shared" si="4"/>
        <v>0</v>
      </c>
      <c r="J20" s="35">
        <f t="shared" si="6"/>
        <v>-613.11999500000002</v>
      </c>
      <c r="K20" s="39"/>
      <c r="O20" s="30">
        <v>19</v>
      </c>
      <c r="P20" s="30">
        <f t="shared" si="7"/>
        <v>0.8999999999999998</v>
      </c>
      <c r="Q20">
        <f t="shared" si="8"/>
        <v>0</v>
      </c>
      <c r="R20">
        <f t="shared" si="5"/>
        <v>1.3585172253852877E-2</v>
      </c>
    </row>
    <row r="21" spans="1:18">
      <c r="A21" s="6">
        <v>37987</v>
      </c>
      <c r="B21" s="10">
        <v>2066.1499020000001</v>
      </c>
      <c r="C21" s="35">
        <f t="shared" si="0"/>
        <v>-1.8101251977795919E-3</v>
      </c>
      <c r="D21" s="35">
        <v>0.14953893207692917</v>
      </c>
      <c r="E21" s="35">
        <f t="shared" si="1"/>
        <v>0.99818987480222043</v>
      </c>
      <c r="F21" s="35">
        <v>0.01</v>
      </c>
      <c r="G21" s="36">
        <f t="shared" si="2"/>
        <v>-1.1810125197779592E-2</v>
      </c>
      <c r="H21" s="36">
        <f t="shared" si="3"/>
        <v>-1.1810125197779592E-2</v>
      </c>
      <c r="I21" s="99">
        <f t="shared" si="4"/>
        <v>1.3947905718722845E-4</v>
      </c>
      <c r="J21" s="35">
        <f t="shared" si="6"/>
        <v>745.23986800000011</v>
      </c>
      <c r="K21" s="39"/>
      <c r="O21" s="30">
        <v>20</v>
      </c>
      <c r="P21" s="30">
        <f t="shared" si="7"/>
        <v>0.99999999999999978</v>
      </c>
      <c r="Q21">
        <f t="shared" si="8"/>
        <v>0</v>
      </c>
      <c r="R21">
        <f t="shared" si="5"/>
        <v>3.6366768881400226E-3</v>
      </c>
    </row>
    <row r="22" spans="1:18">
      <c r="A22" s="6">
        <v>38353</v>
      </c>
      <c r="B22" s="10">
        <v>2062.4099120000001</v>
      </c>
      <c r="C22" s="35">
        <f t="shared" si="0"/>
        <v>0.11802220042860224</v>
      </c>
      <c r="D22" s="35">
        <v>0.16420067893702298</v>
      </c>
      <c r="E22" s="35">
        <f t="shared" si="1"/>
        <v>1.1180222004286022</v>
      </c>
      <c r="F22" s="35">
        <v>0.03</v>
      </c>
      <c r="G22" s="36">
        <f t="shared" si="2"/>
        <v>8.8022200428602246E-2</v>
      </c>
      <c r="H22" s="36">
        <f t="shared" si="3"/>
        <v>8.8022200428602246E-2</v>
      </c>
      <c r="I22" s="99">
        <f t="shared" si="4"/>
        <v>0</v>
      </c>
      <c r="J22" s="35">
        <f t="shared" si="6"/>
        <v>-3.7399900000000343</v>
      </c>
      <c r="K22" s="39"/>
    </row>
    <row r="23" spans="1:18">
      <c r="A23" s="6">
        <v>38718</v>
      </c>
      <c r="B23" s="10">
        <v>2305.820068</v>
      </c>
      <c r="C23" s="35">
        <f t="shared" si="0"/>
        <v>6.8569905429411854E-2</v>
      </c>
      <c r="D23" s="35">
        <v>0.16765938061915603</v>
      </c>
      <c r="E23" s="35">
        <f t="shared" si="1"/>
        <v>1.0685699054294118</v>
      </c>
      <c r="F23" s="35">
        <v>0.05</v>
      </c>
      <c r="G23" s="36">
        <f t="shared" si="2"/>
        <v>1.8569905429411851E-2</v>
      </c>
      <c r="H23" s="36">
        <f t="shared" si="3"/>
        <v>1.8569905429411851E-2</v>
      </c>
      <c r="I23" s="99">
        <f t="shared" si="4"/>
        <v>0</v>
      </c>
      <c r="J23" s="35">
        <f t="shared" si="6"/>
        <v>243.41015599999992</v>
      </c>
      <c r="K23" s="39"/>
    </row>
    <row r="24" spans="1:18">
      <c r="A24" s="6">
        <v>39083</v>
      </c>
      <c r="B24" s="10">
        <v>2463.929932</v>
      </c>
      <c r="C24" s="35">
        <f t="shared" si="0"/>
        <v>-3.0061660454717847E-2</v>
      </c>
      <c r="D24" s="35">
        <v>0.17357684760361231</v>
      </c>
      <c r="E24" s="35">
        <f t="shared" si="1"/>
        <v>0.96993833954528219</v>
      </c>
      <c r="F24" s="35">
        <v>0.04</v>
      </c>
      <c r="G24" s="36">
        <f t="shared" si="2"/>
        <v>-7.0061660454717845E-2</v>
      </c>
      <c r="H24" s="36">
        <f t="shared" si="3"/>
        <v>-7.0061660454717845E-2</v>
      </c>
      <c r="I24" s="99">
        <f t="shared" si="4"/>
        <v>4.9086362656721744E-3</v>
      </c>
      <c r="J24" s="35">
        <f t="shared" si="6"/>
        <v>158.10986400000002</v>
      </c>
      <c r="K24" s="39"/>
    </row>
    <row r="25" spans="1:18">
      <c r="A25" s="6">
        <v>39448</v>
      </c>
      <c r="B25" s="10">
        <v>2389.860107</v>
      </c>
      <c r="C25" s="35">
        <f t="shared" si="0"/>
        <v>-0.38221486702275836</v>
      </c>
      <c r="D25" s="35">
        <v>0.20487970413148016</v>
      </c>
      <c r="E25" s="35">
        <f t="shared" si="1"/>
        <v>0.61778513297724169</v>
      </c>
      <c r="F25" s="35">
        <v>0.01</v>
      </c>
      <c r="G25" s="36">
        <f t="shared" si="2"/>
        <v>-0.39221486702275837</v>
      </c>
      <c r="H25" s="36">
        <f t="shared" si="3"/>
        <v>-0.39221486702275837</v>
      </c>
      <c r="I25" s="99">
        <f t="shared" si="4"/>
        <v>0.15383250191368003</v>
      </c>
      <c r="J25" s="35">
        <f t="shared" si="6"/>
        <v>-74.069825000000037</v>
      </c>
      <c r="K25" s="39"/>
    </row>
    <row r="26" spans="1:18">
      <c r="A26" s="6">
        <v>39814</v>
      </c>
      <c r="B26" s="10">
        <v>1476.420044</v>
      </c>
      <c r="C26" s="35">
        <f t="shared" si="0"/>
        <v>0.45443033419017981</v>
      </c>
      <c r="D26" s="35">
        <v>0.21691604844035384</v>
      </c>
      <c r="E26" s="35">
        <f t="shared" si="1"/>
        <v>1.4544303341901799</v>
      </c>
      <c r="F26" s="35">
        <v>1E-3</v>
      </c>
      <c r="G26" s="36">
        <f t="shared" si="2"/>
        <v>0.45343033419017981</v>
      </c>
      <c r="H26" s="36">
        <f t="shared" si="3"/>
        <v>0.45343033419017981</v>
      </c>
      <c r="I26" s="99">
        <f t="shared" si="4"/>
        <v>0</v>
      </c>
      <c r="J26" s="35">
        <f t="shared" si="6"/>
        <v>-913.44006300000001</v>
      </c>
      <c r="K26" s="39"/>
    </row>
    <row r="27" spans="1:18">
      <c r="A27" s="6">
        <v>40179</v>
      </c>
      <c r="B27" s="10">
        <v>2147.3500979999999</v>
      </c>
      <c r="C27" s="35">
        <f t="shared" si="0"/>
        <v>0.25740096154548903</v>
      </c>
      <c r="D27" s="35">
        <v>0.25740096154548903</v>
      </c>
      <c r="E27" s="35">
        <f t="shared" si="1"/>
        <v>1.2574009615454891</v>
      </c>
      <c r="F27" s="35">
        <v>1E-3</v>
      </c>
      <c r="G27" s="36">
        <f t="shared" si="2"/>
        <v>0.25640096154548903</v>
      </c>
      <c r="H27" s="36">
        <f t="shared" si="3"/>
        <v>0.25640096154548903</v>
      </c>
      <c r="I27" s="99">
        <f t="shared" si="4"/>
        <v>0</v>
      </c>
      <c r="J27" s="35">
        <f t="shared" si="6"/>
        <v>670.93005399999993</v>
      </c>
      <c r="K27" s="39"/>
    </row>
    <row r="28" spans="1:18">
      <c r="A28" s="6">
        <v>40544</v>
      </c>
      <c r="B28" s="10">
        <v>2700.080078</v>
      </c>
      <c r="C28" s="35">
        <f t="shared" si="0"/>
        <v>4.2132087461740818E-2</v>
      </c>
      <c r="D28" s="35">
        <v>0.30200315649503856</v>
      </c>
      <c r="E28" s="35">
        <f t="shared" si="1"/>
        <v>1.0421320874617408</v>
      </c>
      <c r="F28" s="35">
        <v>1E-3</v>
      </c>
      <c r="G28" s="36">
        <f t="shared" si="2"/>
        <v>4.1132087461740817E-2</v>
      </c>
      <c r="H28" s="36">
        <f t="shared" si="3"/>
        <v>4.1132087461740817E-2</v>
      </c>
      <c r="I28" s="99">
        <f t="shared" si="4"/>
        <v>0</v>
      </c>
      <c r="J28" s="35">
        <f t="shared" si="6"/>
        <v>552.72998000000007</v>
      </c>
      <c r="K28" s="39"/>
    </row>
    <row r="29" spans="1:18">
      <c r="A29" s="6">
        <v>40909</v>
      </c>
      <c r="B29" s="10">
        <v>2813.8400879999999</v>
      </c>
      <c r="C29" s="35">
        <f t="shared" si="0"/>
        <v>0.11666967017778877</v>
      </c>
      <c r="D29" s="35">
        <v>0.3060821913197786</v>
      </c>
      <c r="E29" s="35">
        <f t="shared" si="1"/>
        <v>1.1166696701777887</v>
      </c>
      <c r="F29" s="35">
        <v>1E-3</v>
      </c>
      <c r="G29" s="36">
        <f t="shared" si="2"/>
        <v>0.11566967017778877</v>
      </c>
      <c r="H29" s="36">
        <f t="shared" si="3"/>
        <v>0.11566967017778877</v>
      </c>
      <c r="I29" s="99">
        <f t="shared" si="4"/>
        <v>0</v>
      </c>
      <c r="J29" s="35">
        <f t="shared" si="6"/>
        <v>113.76000999999997</v>
      </c>
      <c r="K29" s="39"/>
    </row>
    <row r="30" spans="1:18">
      <c r="A30" s="6">
        <v>41275</v>
      </c>
      <c r="B30" s="10">
        <v>3142.1298830000001</v>
      </c>
      <c r="C30" s="35">
        <f t="shared" si="0"/>
        <v>0.3060821913197786</v>
      </c>
      <c r="D30" s="35">
        <v>0.3199923645444081</v>
      </c>
      <c r="E30" s="35">
        <f t="shared" si="1"/>
        <v>1.3060821913197787</v>
      </c>
      <c r="F30" s="35">
        <v>1E-3</v>
      </c>
      <c r="G30" s="36">
        <f t="shared" si="2"/>
        <v>0.3050821913197786</v>
      </c>
      <c r="H30" s="36">
        <f t="shared" si="3"/>
        <v>0.3050821913197786</v>
      </c>
      <c r="I30" s="99">
        <f t="shared" si="4"/>
        <v>0</v>
      </c>
      <c r="J30" s="35">
        <f t="shared" si="6"/>
        <v>328.28979500000014</v>
      </c>
      <c r="K30" s="39"/>
    </row>
    <row r="31" spans="1:18">
      <c r="A31" s="6">
        <v>41640</v>
      </c>
      <c r="B31" s="10">
        <v>4103.8798829999996</v>
      </c>
      <c r="C31" s="35">
        <f t="shared" si="0"/>
        <v>0.12947755932163579</v>
      </c>
      <c r="D31" s="35">
        <v>0.40332365222473004</v>
      </c>
      <c r="E31" s="35">
        <f t="shared" si="1"/>
        <v>1.1294775593216357</v>
      </c>
      <c r="F31" s="35">
        <v>1E-3</v>
      </c>
      <c r="G31" s="36">
        <f t="shared" si="2"/>
        <v>0.12847755932163579</v>
      </c>
      <c r="H31" s="36">
        <f t="shared" si="3"/>
        <v>0.12847755932163579</v>
      </c>
      <c r="I31" s="99">
        <f t="shared" si="4"/>
        <v>0</v>
      </c>
      <c r="J31" s="35">
        <f t="shared" si="6"/>
        <v>961.74999999999955</v>
      </c>
      <c r="K31" s="39"/>
    </row>
    <row r="32" spans="1:18">
      <c r="A32" s="6">
        <v>42005</v>
      </c>
      <c r="B32" s="10">
        <v>4635.2402339999999</v>
      </c>
      <c r="C32" s="35">
        <f t="shared" si="0"/>
        <v>-4.5930821112214922E-3</v>
      </c>
      <c r="D32" s="35">
        <v>0.45443033419017981</v>
      </c>
      <c r="E32" s="35">
        <f t="shared" si="1"/>
        <v>0.99540691788877855</v>
      </c>
      <c r="F32" s="35">
        <v>1E-3</v>
      </c>
      <c r="G32" s="36">
        <f t="shared" si="2"/>
        <v>-5.5930821112214922E-3</v>
      </c>
      <c r="H32" s="36">
        <f t="shared" si="3"/>
        <v>-5.5930821112214922E-3</v>
      </c>
      <c r="I32" s="99">
        <f t="shared" si="4"/>
        <v>3.1282567502865864E-5</v>
      </c>
      <c r="J32" s="35">
        <f t="shared" si="6"/>
        <v>531.36035100000026</v>
      </c>
      <c r="K32" s="39"/>
    </row>
    <row r="33" spans="1:11">
      <c r="A33" s="6">
        <v>42370</v>
      </c>
      <c r="B33" s="10">
        <v>4613.9501950000003</v>
      </c>
      <c r="C33" s="35">
        <f t="shared" si="0"/>
        <v>0.21691604844035384</v>
      </c>
      <c r="D33" s="35">
        <v>0.49736843078604248</v>
      </c>
      <c r="E33" s="35">
        <f t="shared" si="1"/>
        <v>1.2169160484403538</v>
      </c>
      <c r="F33" s="35">
        <v>1E-3</v>
      </c>
      <c r="G33" s="36">
        <f t="shared" si="2"/>
        <v>0.21591604844035384</v>
      </c>
      <c r="H33" s="36">
        <f t="shared" si="3"/>
        <v>0.21591604844035384</v>
      </c>
      <c r="I33" s="99">
        <f t="shared" si="4"/>
        <v>0</v>
      </c>
      <c r="J33" s="35">
        <f t="shared" si="6"/>
        <v>-21.290038999999524</v>
      </c>
      <c r="K33" s="39"/>
    </row>
    <row r="34" spans="1:11">
      <c r="A34" s="6">
        <v>42736</v>
      </c>
      <c r="B34" s="10">
        <v>5614.7900390000004</v>
      </c>
      <c r="C34" s="35">
        <f t="shared" si="0"/>
        <v>0.3199923645444081</v>
      </c>
      <c r="D34" s="35">
        <v>0.54745696831578805</v>
      </c>
      <c r="E34" s="35">
        <f t="shared" si="1"/>
        <v>1.319992364544408</v>
      </c>
      <c r="F34" s="35">
        <v>0.01</v>
      </c>
      <c r="G34" s="36">
        <f t="shared" si="2"/>
        <v>0.30999236454440809</v>
      </c>
      <c r="H34" s="36">
        <f t="shared" si="3"/>
        <v>0.30999236454440809</v>
      </c>
      <c r="I34" s="99">
        <f t="shared" si="4"/>
        <v>0</v>
      </c>
      <c r="J34" s="35">
        <f t="shared" si="6"/>
        <v>1000.8398440000001</v>
      </c>
      <c r="K34" s="39"/>
    </row>
    <row r="35" spans="1:11">
      <c r="A35" s="6">
        <v>43101</v>
      </c>
      <c r="B35" s="10">
        <v>7411.4799800000001</v>
      </c>
      <c r="C35" s="35">
        <f t="shared" si="0"/>
        <v>-1.7505241375555897E-2</v>
      </c>
      <c r="D35" s="35">
        <v>0.56418669615466044</v>
      </c>
      <c r="E35" s="35">
        <f t="shared" si="1"/>
        <v>0.98249475862444413</v>
      </c>
      <c r="F35" s="35">
        <v>0.02</v>
      </c>
      <c r="G35" s="36">
        <f t="shared" si="2"/>
        <v>-3.7505241375555901E-2</v>
      </c>
      <c r="H35" s="36">
        <f t="shared" si="3"/>
        <v>-3.7505241375555901E-2</v>
      </c>
      <c r="I35" s="99">
        <f t="shared" si="4"/>
        <v>1.4066431306387103E-3</v>
      </c>
      <c r="J35" s="35">
        <f t="shared" si="6"/>
        <v>1796.6899409999996</v>
      </c>
      <c r="K35" s="39"/>
    </row>
    <row r="36" spans="1:11">
      <c r="A36" s="96">
        <v>43466</v>
      </c>
      <c r="B36" s="97">
        <v>7281.7402339999999</v>
      </c>
      <c r="C36" s="98"/>
      <c r="D36" s="98"/>
      <c r="E36" s="98"/>
      <c r="F36" s="98"/>
      <c r="G36" s="95"/>
      <c r="H36" s="95"/>
      <c r="I36" s="51"/>
      <c r="J36" s="35">
        <f t="shared" si="6"/>
        <v>-129.7397460000002</v>
      </c>
      <c r="K36" s="39"/>
    </row>
    <row r="37" spans="1:11">
      <c r="A37" s="93"/>
      <c r="B37" s="93" t="s">
        <v>28</v>
      </c>
      <c r="C37" s="35">
        <f>AVERAGE(C2:C35)</f>
        <v>0.12946786708272071</v>
      </c>
      <c r="D37" s="35"/>
      <c r="E37" s="18" t="s">
        <v>28</v>
      </c>
      <c r="F37" s="64">
        <f>AVERAGE(F2:F35)</f>
        <v>3.258823529411764E-2</v>
      </c>
      <c r="G37" s="64">
        <f>AVERAGE(G2:G35)</f>
        <v>9.6879631788603052E-2</v>
      </c>
      <c r="H37" s="64">
        <f t="shared" si="3"/>
        <v>9.6879631788603052E-2</v>
      </c>
      <c r="I37" s="50">
        <f>AVERAGE(I2:I35)</f>
        <v>1.649501622547608E-2</v>
      </c>
      <c r="J37" s="39"/>
      <c r="K37" s="39"/>
    </row>
    <row r="38" spans="1:11">
      <c r="C38" s="39"/>
      <c r="D38" s="39"/>
      <c r="E38" s="39"/>
      <c r="F38" s="18" t="s">
        <v>16</v>
      </c>
      <c r="G38" s="36">
        <f>_xlfn.STDEV.S(G2:G36)</f>
        <v>0.25113958664270564</v>
      </c>
      <c r="H38" s="36">
        <f>_xlfn.STDEV.S(H2:H36)</f>
        <v>0.25113958664270564</v>
      </c>
      <c r="I38" s="51"/>
      <c r="J38" s="39"/>
      <c r="K38" s="39"/>
    </row>
    <row r="39" spans="1:11">
      <c r="C39" s="39"/>
      <c r="D39" s="39"/>
      <c r="E39" s="39"/>
      <c r="F39" s="24"/>
      <c r="G39" s="66"/>
      <c r="H39" s="66"/>
      <c r="I39" s="51"/>
      <c r="J39" s="39"/>
      <c r="K39" s="39"/>
    </row>
    <row r="40" spans="1:11">
      <c r="C40" s="39"/>
      <c r="D40" s="39"/>
      <c r="E40" s="39"/>
      <c r="F40" s="39"/>
      <c r="G40" s="39"/>
      <c r="H40" s="39"/>
      <c r="I40" s="51"/>
      <c r="J40" s="39"/>
      <c r="K40" s="39"/>
    </row>
    <row r="41" spans="1:11">
      <c r="A41" s="55" t="s">
        <v>8</v>
      </c>
      <c r="B41" s="35">
        <f>COUNT(C2:C36)</f>
        <v>34</v>
      </c>
      <c r="C41" s="39"/>
      <c r="D41" s="39"/>
      <c r="E41" s="39"/>
      <c r="F41" s="39"/>
      <c r="G41" s="39"/>
      <c r="H41" s="39"/>
      <c r="I41" s="51"/>
      <c r="J41" s="39"/>
      <c r="K41" s="39"/>
    </row>
    <row r="42" spans="1:11">
      <c r="A42" s="56" t="s">
        <v>10</v>
      </c>
      <c r="B42" s="35">
        <f>_xlfn.VAR.S(C2:C36)</f>
        <v>6.2260169825447728E-2</v>
      </c>
      <c r="C42" s="39"/>
      <c r="D42" s="39"/>
    </row>
    <row r="43" spans="1:11">
      <c r="A43" s="56" t="s">
        <v>11</v>
      </c>
      <c r="B43" s="35">
        <f>STDEV(C2:C36)</f>
        <v>0.24951987861781219</v>
      </c>
      <c r="C43" s="39"/>
      <c r="D43" s="39"/>
    </row>
    <row r="44" spans="1:11">
      <c r="A44" s="58"/>
      <c r="B44" s="35"/>
      <c r="C44" s="39"/>
      <c r="D44" s="39"/>
    </row>
    <row r="45" spans="1:11" ht="34">
      <c r="A45" s="57" t="s">
        <v>17</v>
      </c>
      <c r="B45" s="35">
        <f>B46-1.65*B43</f>
        <v>-0.28223993263666936</v>
      </c>
      <c r="C45" s="39"/>
      <c r="D45" s="39" t="s">
        <v>20</v>
      </c>
    </row>
    <row r="46" spans="1:11" ht="67" customHeight="1">
      <c r="A46" s="57" t="s">
        <v>18</v>
      </c>
      <c r="B46" s="35">
        <f>AVERAGEA(C2:C36)</f>
        <v>0.12946786708272071</v>
      </c>
      <c r="C46" s="39"/>
      <c r="D46" s="39" t="s">
        <v>22</v>
      </c>
    </row>
    <row r="47" spans="1:11" ht="57" customHeight="1">
      <c r="A47" s="57" t="s">
        <v>19</v>
      </c>
      <c r="B47" s="35">
        <f>GEOMEAN(E2:E35)-1</f>
        <v>0.10072633885556215</v>
      </c>
      <c r="C47" s="39"/>
      <c r="D47" s="39" t="s">
        <v>22</v>
      </c>
    </row>
    <row r="48" spans="1:11">
      <c r="A48" s="56" t="s">
        <v>13</v>
      </c>
      <c r="B48" s="35">
        <f>SKEW(D2:D36)</f>
        <v>-0.15148621405061352</v>
      </c>
      <c r="C48" s="39"/>
      <c r="D48" s="39" t="s">
        <v>21</v>
      </c>
    </row>
    <row r="49" spans="1:4">
      <c r="A49" s="56" t="s">
        <v>14</v>
      </c>
      <c r="B49" s="35">
        <f>KURT(D2:D36)</f>
        <v>-0.12192817550575219</v>
      </c>
      <c r="C49" s="39"/>
      <c r="D49" s="39" t="s">
        <v>21</v>
      </c>
    </row>
    <row r="50" spans="1:4" ht="37" customHeight="1">
      <c r="A50" s="56" t="s">
        <v>15</v>
      </c>
      <c r="B50" s="36">
        <f>B46-F37</f>
        <v>9.6879631788603066E-2</v>
      </c>
      <c r="C50" s="39"/>
      <c r="D50" s="59" t="s">
        <v>44</v>
      </c>
    </row>
    <row r="51" spans="1:4">
      <c r="A51" s="49" t="s">
        <v>29</v>
      </c>
      <c r="B51" s="35">
        <f>_xlfn.STDEV.S(G2:G35)</f>
        <v>0.25113958664270564</v>
      </c>
      <c r="C51" s="39"/>
      <c r="D51" s="39"/>
    </row>
    <row r="52" spans="1:4" ht="36" customHeight="1">
      <c r="A52" s="57" t="s">
        <v>47</v>
      </c>
      <c r="B52" s="35">
        <f>B50/B51</f>
        <v>0.38576009893029317</v>
      </c>
      <c r="C52" s="39"/>
      <c r="D52" s="39"/>
    </row>
    <row r="53" spans="1:4" ht="18" customHeight="1">
      <c r="A53" s="56" t="s">
        <v>24</v>
      </c>
      <c r="B53" s="36">
        <f>B50/B54</f>
        <v>0.7543208393364218</v>
      </c>
      <c r="C53" s="39"/>
      <c r="D53" s="59" t="s">
        <v>25</v>
      </c>
    </row>
    <row r="54" spans="1:4">
      <c r="A54" s="35" t="s">
        <v>31</v>
      </c>
      <c r="B54" s="35">
        <f>SQRT(I37)</f>
        <v>0.12843292500552994</v>
      </c>
      <c r="C54" s="39"/>
      <c r="D54" s="39"/>
    </row>
    <row r="55" spans="1:4">
      <c r="A55" s="39"/>
      <c r="B55" s="39"/>
      <c r="C55" s="39"/>
      <c r="D55" s="39"/>
    </row>
    <row r="58" spans="1:4">
      <c r="A58" s="21"/>
      <c r="D58">
        <v>0.7543208393364218</v>
      </c>
    </row>
    <row r="59" spans="1:4">
      <c r="A59" s="21"/>
    </row>
    <row r="60" spans="1:4">
      <c r="A60" s="21"/>
    </row>
    <row r="64" spans="1:4">
      <c r="A64" s="25"/>
    </row>
  </sheetData>
  <sortState ref="D2:D36">
    <sortCondition ref="D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="115" workbookViewId="0">
      <pane ySplit="1" topLeftCell="A32" activePane="bottomLeft" state="frozen"/>
      <selection pane="bottomLeft" activeCell="A56" sqref="A56"/>
    </sheetView>
  </sheetViews>
  <sheetFormatPr baseColWidth="10" defaultRowHeight="16"/>
  <cols>
    <col min="1" max="1" width="14.33203125" customWidth="1"/>
    <col min="2" max="2" width="15.33203125" customWidth="1"/>
    <col min="3" max="3" width="13.1640625" bestFit="1" customWidth="1"/>
    <col min="4" max="4" width="18.5" customWidth="1"/>
    <col min="5" max="5" width="17" customWidth="1"/>
    <col min="6" max="6" width="16.6640625" customWidth="1"/>
    <col min="7" max="7" width="19.6640625" customWidth="1"/>
    <col min="8" max="8" width="17.83203125" customWidth="1"/>
    <col min="9" max="9" width="18.83203125" style="26" customWidth="1"/>
    <col min="10" max="10" width="16.83203125" bestFit="1" customWidth="1"/>
  </cols>
  <sheetData>
    <row r="1" spans="1:18" s="1" customFormat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3" t="s">
        <v>6</v>
      </c>
      <c r="H1" s="53" t="s">
        <v>7</v>
      </c>
      <c r="I1" s="54" t="s">
        <v>32</v>
      </c>
      <c r="J1" s="49" t="s">
        <v>36</v>
      </c>
      <c r="K1" s="33"/>
      <c r="L1" s="33"/>
      <c r="O1" s="31"/>
      <c r="P1" s="31" t="s">
        <v>41</v>
      </c>
      <c r="Q1" s="1" t="s">
        <v>43</v>
      </c>
      <c r="R1" s="1" t="s">
        <v>42</v>
      </c>
    </row>
    <row r="2" spans="1:18">
      <c r="A2" s="65">
        <v>31048</v>
      </c>
      <c r="B2" s="67">
        <v>1286.7700199999999</v>
      </c>
      <c r="C2" s="35">
        <f>(B3-B2)/B2</f>
        <v>0.22087860735207376</v>
      </c>
      <c r="D2" s="35"/>
      <c r="E2" s="35">
        <f>C2+1</f>
        <v>1.2208786073520739</v>
      </c>
      <c r="F2" s="36">
        <v>7.0000000000000007E-2</v>
      </c>
      <c r="G2" s="36">
        <f>C2-F2</f>
        <v>0.15087860735207376</v>
      </c>
      <c r="H2" s="36">
        <f>G2</f>
        <v>0.15087860735207376</v>
      </c>
      <c r="I2" s="99">
        <f>IF(G2&lt;0,G2^2,0)</f>
        <v>0</v>
      </c>
      <c r="J2" s="35">
        <f>B2</f>
        <v>1286.7700199999999</v>
      </c>
      <c r="K2" s="39"/>
      <c r="L2" s="39" t="s">
        <v>28</v>
      </c>
      <c r="M2">
        <f>AVERAGE(C2:C36)</f>
        <v>0.10378834762712077</v>
      </c>
      <c r="O2" s="30">
        <v>1</v>
      </c>
      <c r="P2" s="30">
        <f>M8+M6</f>
        <v>-0.9</v>
      </c>
      <c r="Q2">
        <f>COUNTIF(C:C,"&lt;="&amp;P2)</f>
        <v>0</v>
      </c>
      <c r="R2">
        <f t="shared" ref="R2:R21" si="0">_xlfn.NORM.DIST(P2,M$2,M$3,FALSE)</f>
        <v>1.0072250041629369E-8</v>
      </c>
    </row>
    <row r="3" spans="1:18">
      <c r="A3" s="65">
        <v>31413</v>
      </c>
      <c r="B3" s="67">
        <v>1570.98999</v>
      </c>
      <c r="C3" s="35">
        <f t="shared" ref="C3:C35" si="1">(B4-B3)/B3</f>
        <v>0.37368159742380019</v>
      </c>
      <c r="D3" s="35">
        <v>-0.36753897593635915</v>
      </c>
      <c r="E3" s="35">
        <f t="shared" ref="E3:E35" si="2">C3+1</f>
        <v>1.3736815974238001</v>
      </c>
      <c r="F3" s="36">
        <v>0.06</v>
      </c>
      <c r="G3" s="36">
        <f t="shared" ref="G3:G35" si="3">C3-F3</f>
        <v>0.3136815974238002</v>
      </c>
      <c r="H3" s="36">
        <f t="shared" ref="H3:H35" si="4">G3</f>
        <v>0.3136815974238002</v>
      </c>
      <c r="I3" s="99">
        <f t="shared" ref="I3:I35" si="5">IF(G3&lt;0,G3^2,0)</f>
        <v>0</v>
      </c>
      <c r="J3" s="35">
        <f>B3-B2</f>
        <v>284.2199700000001</v>
      </c>
      <c r="K3" s="39"/>
      <c r="L3" s="39" t="s">
        <v>37</v>
      </c>
      <c r="M3">
        <f>_xlfn.STDEV.S(C2:C36)</f>
        <v>0.16149078783917487</v>
      </c>
      <c r="O3" s="30">
        <v>2</v>
      </c>
      <c r="P3" s="30">
        <f>P2+$M$6</f>
        <v>-0.8</v>
      </c>
      <c r="Q3">
        <f>COUNTIF(C:C,"&lt;="&amp;P3)-COUNTIF(C:C,"&lt;="&amp;P2)</f>
        <v>0</v>
      </c>
      <c r="R3">
        <f t="shared" si="0"/>
        <v>3.903523380686524E-7</v>
      </c>
    </row>
    <row r="4" spans="1:18">
      <c r="A4" s="65">
        <v>31778</v>
      </c>
      <c r="B4" s="67">
        <v>2158.040039</v>
      </c>
      <c r="C4" s="35">
        <f t="shared" si="1"/>
        <v>-9.2593308923310483E-2</v>
      </c>
      <c r="D4" s="35">
        <v>-0.1881239859879032</v>
      </c>
      <c r="E4" s="35">
        <f t="shared" si="2"/>
        <v>0.90740669107668948</v>
      </c>
      <c r="F4" s="35">
        <v>0.06</v>
      </c>
      <c r="G4" s="36">
        <f t="shared" si="3"/>
        <v>-0.15259330892331047</v>
      </c>
      <c r="H4" s="36">
        <f t="shared" si="4"/>
        <v>-0.15259330892331047</v>
      </c>
      <c r="I4" s="99">
        <f t="shared" si="5"/>
        <v>2.3284717928164861E-2</v>
      </c>
      <c r="J4" s="35">
        <f t="shared" ref="J4:J36" si="6">B4-B3</f>
        <v>587.05004899999994</v>
      </c>
      <c r="K4" s="39"/>
      <c r="L4" s="39"/>
      <c r="O4" s="30">
        <v>3</v>
      </c>
      <c r="P4" s="30">
        <f t="shared" ref="P4:P21" si="7">P3+$M$6</f>
        <v>-0.70000000000000007</v>
      </c>
      <c r="Q4">
        <f t="shared" ref="Q4:Q21" si="8">COUNTIF(C:C,"&lt;="&amp;P4)-COUNTIF(C:C,"&lt;="&amp;P3)</f>
        <v>0</v>
      </c>
      <c r="R4">
        <f t="shared" si="0"/>
        <v>1.0309995636679263E-5</v>
      </c>
    </row>
    <row r="5" spans="1:18">
      <c r="A5" s="65">
        <v>32143</v>
      </c>
      <c r="B5" s="67">
        <v>1958.219971</v>
      </c>
      <c r="C5" s="35">
        <f t="shared" si="1"/>
        <v>0.19614757416852022</v>
      </c>
      <c r="D5" s="35">
        <v>-9.2593308923310483E-2</v>
      </c>
      <c r="E5" s="35">
        <f t="shared" si="2"/>
        <v>1.1961475741685201</v>
      </c>
      <c r="F5" s="35">
        <v>7.0000000000000007E-2</v>
      </c>
      <c r="G5" s="36">
        <f t="shared" si="3"/>
        <v>0.12614757416852021</v>
      </c>
      <c r="H5" s="36">
        <f t="shared" si="4"/>
        <v>0.12614757416852021</v>
      </c>
      <c r="I5" s="99">
        <f t="shared" si="5"/>
        <v>0</v>
      </c>
      <c r="J5" s="35">
        <f t="shared" si="6"/>
        <v>-199.82006799999999</v>
      </c>
      <c r="K5" s="39"/>
      <c r="L5" s="39" t="s">
        <v>38</v>
      </c>
      <c r="M5">
        <v>20</v>
      </c>
      <c r="O5" s="30">
        <v>4</v>
      </c>
      <c r="P5" s="30">
        <f t="shared" si="7"/>
        <v>-0.60000000000000009</v>
      </c>
      <c r="Q5">
        <f t="shared" si="8"/>
        <v>0</v>
      </c>
      <c r="R5">
        <f t="shared" si="0"/>
        <v>1.8558017846854818E-4</v>
      </c>
    </row>
    <row r="6" spans="1:18">
      <c r="A6" s="65">
        <v>32509</v>
      </c>
      <c r="B6" s="67">
        <v>2342.320068</v>
      </c>
      <c r="C6" s="35">
        <f t="shared" si="1"/>
        <v>0.1059718415049672</v>
      </c>
      <c r="D6" s="35">
        <v>-8.8851688630136719E-2</v>
      </c>
      <c r="E6" s="35">
        <f t="shared" si="2"/>
        <v>1.1059718415049673</v>
      </c>
      <c r="F6" s="35">
        <v>0.08</v>
      </c>
      <c r="G6" s="36">
        <f t="shared" si="3"/>
        <v>2.5971841504967202E-2</v>
      </c>
      <c r="H6" s="36">
        <f t="shared" si="4"/>
        <v>2.5971841504967202E-2</v>
      </c>
      <c r="I6" s="99">
        <f t="shared" si="5"/>
        <v>0</v>
      </c>
      <c r="J6" s="35">
        <f t="shared" si="6"/>
        <v>384.10009700000001</v>
      </c>
      <c r="K6" s="39"/>
      <c r="L6" s="39"/>
      <c r="M6">
        <f>(M9-M8)/M5</f>
        <v>0.1</v>
      </c>
      <c r="O6" s="30">
        <v>5</v>
      </c>
      <c r="P6" s="30">
        <f t="shared" si="7"/>
        <v>-0.50000000000000011</v>
      </c>
      <c r="Q6">
        <f t="shared" si="8"/>
        <v>0</v>
      </c>
      <c r="R6">
        <f t="shared" si="0"/>
        <v>2.2765442939005022E-3</v>
      </c>
    </row>
    <row r="7" spans="1:18">
      <c r="A7" s="65">
        <v>32874</v>
      </c>
      <c r="B7" s="67">
        <v>2590.540039</v>
      </c>
      <c r="C7" s="35">
        <f t="shared" si="1"/>
        <v>5.6300945673204497E-2</v>
      </c>
      <c r="D7" s="35">
        <v>-4.396739945063248E-2</v>
      </c>
      <c r="E7" s="35">
        <f t="shared" si="2"/>
        <v>1.0563009456732044</v>
      </c>
      <c r="F7" s="35">
        <v>7.0000000000000007E-2</v>
      </c>
      <c r="G7" s="36">
        <f t="shared" si="3"/>
        <v>-1.3699054326795509E-2</v>
      </c>
      <c r="H7" s="36">
        <f t="shared" si="4"/>
        <v>-1.3699054326795509E-2</v>
      </c>
      <c r="I7" s="99">
        <f t="shared" si="5"/>
        <v>1.8766408944849476E-4</v>
      </c>
      <c r="J7" s="35">
        <f t="shared" si="6"/>
        <v>248.21997099999999</v>
      </c>
      <c r="K7" s="39"/>
      <c r="L7" s="39"/>
      <c r="M7">
        <v>4</v>
      </c>
      <c r="O7" s="30">
        <v>6</v>
      </c>
      <c r="P7" s="30">
        <f t="shared" si="7"/>
        <v>-0.40000000000000013</v>
      </c>
      <c r="Q7">
        <f t="shared" si="8"/>
        <v>0</v>
      </c>
      <c r="R7">
        <f t="shared" si="0"/>
        <v>1.9032333154832413E-2</v>
      </c>
    </row>
    <row r="8" spans="1:18">
      <c r="A8" s="65">
        <v>33239</v>
      </c>
      <c r="B8" s="67">
        <v>2736.389893</v>
      </c>
      <c r="C8" s="35">
        <f t="shared" si="1"/>
        <v>0.17797537194748003</v>
      </c>
      <c r="D8" s="35">
        <v>-4.0702039317812709E-2</v>
      </c>
      <c r="E8" s="35">
        <f t="shared" si="2"/>
        <v>1.1779753719474799</v>
      </c>
      <c r="F8" s="35">
        <v>0.05</v>
      </c>
      <c r="G8" s="36">
        <f t="shared" si="3"/>
        <v>0.12797537194748004</v>
      </c>
      <c r="H8" s="36">
        <f t="shared" si="4"/>
        <v>0.12797537194748004</v>
      </c>
      <c r="I8" s="99">
        <f t="shared" si="5"/>
        <v>0</v>
      </c>
      <c r="J8" s="35">
        <f t="shared" si="6"/>
        <v>145.84985400000005</v>
      </c>
      <c r="K8" s="39"/>
      <c r="L8" s="39" t="s">
        <v>39</v>
      </c>
      <c r="M8">
        <v>-1</v>
      </c>
      <c r="O8" s="30">
        <v>7</v>
      </c>
      <c r="P8" s="30">
        <f t="shared" si="7"/>
        <v>-0.30000000000000016</v>
      </c>
      <c r="Q8">
        <f t="shared" si="8"/>
        <v>1</v>
      </c>
      <c r="R8">
        <f t="shared" si="0"/>
        <v>0.10843746791430922</v>
      </c>
    </row>
    <row r="9" spans="1:18">
      <c r="A9" s="65">
        <v>33604</v>
      </c>
      <c r="B9" s="67">
        <v>3223.3999020000001</v>
      </c>
      <c r="C9" s="35">
        <f t="shared" si="1"/>
        <v>2.686607328686327E-2</v>
      </c>
      <c r="D9" s="35">
        <v>-3.3807899833739212E-2</v>
      </c>
      <c r="E9" s="35">
        <f t="shared" si="2"/>
        <v>1.0268660732868633</v>
      </c>
      <c r="F9" s="35">
        <v>0.03</v>
      </c>
      <c r="G9" s="36">
        <f t="shared" si="3"/>
        <v>-3.1339267131367289E-3</v>
      </c>
      <c r="H9" s="36">
        <f t="shared" si="4"/>
        <v>-3.1339267131367289E-3</v>
      </c>
      <c r="I9" s="99">
        <f t="shared" si="5"/>
        <v>9.8214966433119806E-6</v>
      </c>
      <c r="J9" s="35">
        <f t="shared" si="6"/>
        <v>487.01000900000008</v>
      </c>
      <c r="K9" s="39"/>
      <c r="L9" s="39" t="s">
        <v>40</v>
      </c>
      <c r="M9">
        <v>1</v>
      </c>
      <c r="O9" s="30">
        <v>8</v>
      </c>
      <c r="P9" s="30">
        <f t="shared" si="7"/>
        <v>-0.20000000000000015</v>
      </c>
      <c r="Q9">
        <f t="shared" si="8"/>
        <v>0</v>
      </c>
      <c r="R9">
        <f t="shared" si="0"/>
        <v>0.42105430753380396</v>
      </c>
    </row>
    <row r="10" spans="1:18">
      <c r="A10" s="65">
        <v>33970</v>
      </c>
      <c r="B10" s="67">
        <v>3310</v>
      </c>
      <c r="C10" s="35">
        <f t="shared" si="1"/>
        <v>0.20192148247734137</v>
      </c>
      <c r="D10" s="35">
        <v>-4.8599034665822377E-3</v>
      </c>
      <c r="E10" s="35">
        <f t="shared" si="2"/>
        <v>1.2019214824773414</v>
      </c>
      <c r="F10" s="35">
        <v>0.03</v>
      </c>
      <c r="G10" s="36">
        <f t="shared" si="3"/>
        <v>0.17192148247734138</v>
      </c>
      <c r="H10" s="36">
        <f t="shared" si="4"/>
        <v>0.17192148247734138</v>
      </c>
      <c r="I10" s="99">
        <f t="shared" si="5"/>
        <v>0</v>
      </c>
      <c r="J10" s="35">
        <f t="shared" si="6"/>
        <v>86.600097999999889</v>
      </c>
      <c r="K10" s="39"/>
      <c r="L10" s="39"/>
      <c r="O10" s="30">
        <v>9</v>
      </c>
      <c r="P10" s="30">
        <f t="shared" si="7"/>
        <v>-0.10000000000000014</v>
      </c>
      <c r="Q10">
        <f t="shared" si="8"/>
        <v>1</v>
      </c>
      <c r="R10">
        <f t="shared" si="0"/>
        <v>1.1142131288459129</v>
      </c>
    </row>
    <row r="11" spans="1:18">
      <c r="A11" s="65">
        <v>34335</v>
      </c>
      <c r="B11" s="67">
        <v>3978.360107</v>
      </c>
      <c r="C11" s="35">
        <f t="shared" si="1"/>
        <v>-3.3807899833739212E-2</v>
      </c>
      <c r="D11" s="35">
        <v>1.78308968589043E-4</v>
      </c>
      <c r="E11" s="35">
        <f t="shared" si="2"/>
        <v>0.96619210016626078</v>
      </c>
      <c r="F11" s="35">
        <v>0.04</v>
      </c>
      <c r="G11" s="36">
        <f t="shared" si="3"/>
        <v>-7.3807899833739213E-2</v>
      </c>
      <c r="H11" s="36">
        <f t="shared" si="4"/>
        <v>-7.3807899833739213E-2</v>
      </c>
      <c r="I11" s="99">
        <f t="shared" si="5"/>
        <v>5.447606077867281E-3</v>
      </c>
      <c r="J11" s="35">
        <f t="shared" si="6"/>
        <v>668.36010699999997</v>
      </c>
      <c r="K11" s="39"/>
      <c r="L11" s="39"/>
      <c r="O11" s="30">
        <v>10</v>
      </c>
      <c r="P11" s="30">
        <f t="shared" si="7"/>
        <v>-1.3877787807814457E-16</v>
      </c>
      <c r="Q11">
        <f t="shared" si="8"/>
        <v>6</v>
      </c>
      <c r="R11">
        <f t="shared" si="0"/>
        <v>2.0094159180165714</v>
      </c>
    </row>
    <row r="12" spans="1:18">
      <c r="A12" s="65">
        <v>34700</v>
      </c>
      <c r="B12" s="67">
        <v>3843.860107</v>
      </c>
      <c r="C12" s="35">
        <f t="shared" si="1"/>
        <v>0.40361502625308721</v>
      </c>
      <c r="D12" s="35">
        <v>2.2714803661999759E-3</v>
      </c>
      <c r="E12" s="35">
        <f t="shared" si="2"/>
        <v>1.4036150262530871</v>
      </c>
      <c r="F12" s="35">
        <v>0.05</v>
      </c>
      <c r="G12" s="36">
        <f t="shared" si="3"/>
        <v>0.35361502625308722</v>
      </c>
      <c r="H12" s="36">
        <f t="shared" si="4"/>
        <v>0.35361502625308722</v>
      </c>
      <c r="I12" s="99">
        <f t="shared" si="5"/>
        <v>0</v>
      </c>
      <c r="J12" s="35">
        <f t="shared" si="6"/>
        <v>-134.5</v>
      </c>
      <c r="K12" s="39"/>
      <c r="L12" s="39"/>
      <c r="O12" s="30">
        <v>11</v>
      </c>
      <c r="P12" s="30">
        <f t="shared" si="7"/>
        <v>9.9999999999999867E-2</v>
      </c>
      <c r="Q12">
        <f t="shared" si="8"/>
        <v>8</v>
      </c>
      <c r="R12">
        <f t="shared" si="0"/>
        <v>2.4696921149500555</v>
      </c>
    </row>
    <row r="13" spans="1:18">
      <c r="A13" s="65">
        <v>35065</v>
      </c>
      <c r="B13" s="67">
        <v>5395.2998049999997</v>
      </c>
      <c r="C13" s="35">
        <f t="shared" si="1"/>
        <v>0.26278243846358423</v>
      </c>
      <c r="D13" s="35">
        <v>2.686607328686327E-2</v>
      </c>
      <c r="E13" s="35">
        <f t="shared" si="2"/>
        <v>1.2627824384635842</v>
      </c>
      <c r="F13" s="35">
        <v>0.05</v>
      </c>
      <c r="G13" s="36">
        <f t="shared" si="3"/>
        <v>0.21278243846358424</v>
      </c>
      <c r="H13" s="36">
        <f t="shared" si="4"/>
        <v>0.21278243846358424</v>
      </c>
      <c r="I13" s="99">
        <f t="shared" si="5"/>
        <v>0</v>
      </c>
      <c r="J13" s="35">
        <f t="shared" si="6"/>
        <v>1551.4396979999997</v>
      </c>
      <c r="K13" s="39"/>
      <c r="L13" s="39"/>
      <c r="O13" s="30">
        <v>12</v>
      </c>
      <c r="P13" s="30">
        <f t="shared" si="7"/>
        <v>0.19999999999999987</v>
      </c>
      <c r="Q13">
        <f t="shared" si="8"/>
        <v>10</v>
      </c>
      <c r="R13">
        <f t="shared" si="0"/>
        <v>2.0686508790087053</v>
      </c>
    </row>
    <row r="14" spans="1:18">
      <c r="A14" s="65">
        <v>35431</v>
      </c>
      <c r="B14" s="67">
        <v>6813.0898440000001</v>
      </c>
      <c r="C14" s="35">
        <f t="shared" si="1"/>
        <v>0.16048667800306787</v>
      </c>
      <c r="D14" s="35">
        <v>3.5740900961436547E-2</v>
      </c>
      <c r="E14" s="35">
        <f t="shared" si="2"/>
        <v>1.1604866780030678</v>
      </c>
      <c r="F14" s="35">
        <v>0.05</v>
      </c>
      <c r="G14" s="36">
        <f t="shared" si="3"/>
        <v>0.11048667800306787</v>
      </c>
      <c r="H14" s="36">
        <f t="shared" si="4"/>
        <v>0.11048667800306787</v>
      </c>
      <c r="I14" s="99">
        <f t="shared" si="5"/>
        <v>0</v>
      </c>
      <c r="J14" s="35">
        <f t="shared" si="6"/>
        <v>1417.7900390000004</v>
      </c>
      <c r="K14" s="39"/>
      <c r="L14" s="39"/>
      <c r="O14" s="30">
        <v>13</v>
      </c>
      <c r="P14" s="30">
        <f t="shared" si="7"/>
        <v>0.29999999999999988</v>
      </c>
      <c r="Q14">
        <f t="shared" si="8"/>
        <v>5</v>
      </c>
      <c r="R14">
        <f t="shared" si="0"/>
        <v>1.1808724730497155</v>
      </c>
    </row>
    <row r="15" spans="1:18">
      <c r="A15" s="65">
        <v>35796</v>
      </c>
      <c r="B15" s="67">
        <v>7906.5</v>
      </c>
      <c r="C15" s="35">
        <f t="shared" si="1"/>
        <v>0.1836881145892621</v>
      </c>
      <c r="D15" s="35">
        <v>5.6300945673204497E-2</v>
      </c>
      <c r="E15" s="35">
        <f t="shared" si="2"/>
        <v>1.1836881145892622</v>
      </c>
      <c r="F15" s="35">
        <v>0.05</v>
      </c>
      <c r="G15" s="36">
        <f t="shared" si="3"/>
        <v>0.13368811458926211</v>
      </c>
      <c r="H15" s="36">
        <f t="shared" si="4"/>
        <v>0.13368811458926211</v>
      </c>
      <c r="I15" s="99">
        <f t="shared" si="5"/>
        <v>0</v>
      </c>
      <c r="J15" s="35">
        <f t="shared" si="6"/>
        <v>1093.4101559999999</v>
      </c>
      <c r="K15" s="39"/>
      <c r="L15" s="39"/>
      <c r="O15" s="30">
        <v>14</v>
      </c>
      <c r="P15" s="30">
        <f t="shared" si="7"/>
        <v>0.39999999999999991</v>
      </c>
      <c r="Q15">
        <f t="shared" si="8"/>
        <v>3</v>
      </c>
      <c r="R15">
        <f t="shared" si="0"/>
        <v>0.45939916978648077</v>
      </c>
    </row>
    <row r="16" spans="1:18">
      <c r="A16" s="65">
        <v>36161</v>
      </c>
      <c r="B16" s="67">
        <v>9358.8300780000009</v>
      </c>
      <c r="C16" s="35">
        <f t="shared" si="1"/>
        <v>0.16900618793348277</v>
      </c>
      <c r="D16" s="35">
        <v>6.2309523133803425E-2</v>
      </c>
      <c r="E16" s="35">
        <f t="shared" si="2"/>
        <v>1.1690061879334828</v>
      </c>
      <c r="F16" s="35">
        <v>0.05</v>
      </c>
      <c r="G16" s="36">
        <f t="shared" si="3"/>
        <v>0.11900618793348276</v>
      </c>
      <c r="H16" s="36">
        <f t="shared" si="4"/>
        <v>0.11900618793348276</v>
      </c>
      <c r="I16" s="99">
        <f t="shared" si="5"/>
        <v>0</v>
      </c>
      <c r="J16" s="35">
        <f t="shared" si="6"/>
        <v>1452.3300780000009</v>
      </c>
      <c r="K16" s="39"/>
      <c r="L16" s="39"/>
      <c r="O16" s="30">
        <v>15</v>
      </c>
      <c r="P16" s="30">
        <f t="shared" si="7"/>
        <v>0.49999999999999989</v>
      </c>
      <c r="Q16">
        <f t="shared" si="8"/>
        <v>1</v>
      </c>
      <c r="R16">
        <f t="shared" si="0"/>
        <v>0.12180043043131925</v>
      </c>
    </row>
    <row r="17" spans="1:18">
      <c r="A17" s="65">
        <v>36526</v>
      </c>
      <c r="B17" s="67">
        <v>10940.530273</v>
      </c>
      <c r="C17" s="35">
        <f t="shared" si="1"/>
        <v>-4.8599034665822377E-3</v>
      </c>
      <c r="D17" s="35">
        <v>9.338898368447944E-2</v>
      </c>
      <c r="E17" s="35">
        <f t="shared" si="2"/>
        <v>0.99514009653341773</v>
      </c>
      <c r="F17" s="35">
        <v>0.06</v>
      </c>
      <c r="G17" s="36">
        <f t="shared" si="3"/>
        <v>-6.4859903466582242E-2</v>
      </c>
      <c r="H17" s="36">
        <f t="shared" si="4"/>
        <v>-6.4859903466582242E-2</v>
      </c>
      <c r="I17" s="99">
        <f t="shared" si="5"/>
        <v>4.2068070776943673E-3</v>
      </c>
      <c r="J17" s="35">
        <f t="shared" si="6"/>
        <v>1581.7001949999994</v>
      </c>
      <c r="K17" s="39"/>
      <c r="L17" s="39"/>
      <c r="O17" s="30">
        <v>16</v>
      </c>
      <c r="P17" s="30">
        <f t="shared" si="7"/>
        <v>0.59999999999999987</v>
      </c>
      <c r="Q17">
        <f t="shared" si="8"/>
        <v>0</v>
      </c>
      <c r="R17">
        <f t="shared" si="0"/>
        <v>2.2007912471738028E-2</v>
      </c>
    </row>
    <row r="18" spans="1:18">
      <c r="A18" s="65">
        <v>36892</v>
      </c>
      <c r="B18" s="67">
        <v>10887.360352</v>
      </c>
      <c r="C18" s="35">
        <f t="shared" si="1"/>
        <v>-8.8851688630136719E-2</v>
      </c>
      <c r="D18" s="35">
        <v>9.7180293918018495E-2</v>
      </c>
      <c r="E18" s="35">
        <f t="shared" si="2"/>
        <v>0.9111483113698633</v>
      </c>
      <c r="F18" s="35">
        <v>0.03</v>
      </c>
      <c r="G18" s="36">
        <f t="shared" si="3"/>
        <v>-0.11885168863013672</v>
      </c>
      <c r="H18" s="36">
        <f t="shared" si="4"/>
        <v>-0.11885168863013672</v>
      </c>
      <c r="I18" s="99">
        <f t="shared" si="5"/>
        <v>1.4125723890234969E-2</v>
      </c>
      <c r="J18" s="35">
        <f t="shared" si="6"/>
        <v>-53.169921000000613</v>
      </c>
      <c r="K18" s="39"/>
      <c r="L18" s="39"/>
      <c r="O18" s="30">
        <v>17</v>
      </c>
      <c r="P18" s="30">
        <f t="shared" si="7"/>
        <v>0.69999999999999984</v>
      </c>
      <c r="Q18">
        <f t="shared" si="8"/>
        <v>0</v>
      </c>
      <c r="R18">
        <f t="shared" si="0"/>
        <v>2.7100686184398813E-3</v>
      </c>
    </row>
    <row r="19" spans="1:18">
      <c r="A19" s="65">
        <v>37257</v>
      </c>
      <c r="B19" s="67">
        <v>9920</v>
      </c>
      <c r="C19" s="35">
        <f t="shared" si="1"/>
        <v>-0.1881239859879032</v>
      </c>
      <c r="D19" s="35">
        <v>0.1059718415049672</v>
      </c>
      <c r="E19" s="35">
        <f t="shared" si="2"/>
        <v>0.81187601401209686</v>
      </c>
      <c r="F19" s="35">
        <v>0.02</v>
      </c>
      <c r="G19" s="36">
        <f t="shared" si="3"/>
        <v>-0.20812398598790319</v>
      </c>
      <c r="H19" s="36">
        <f t="shared" si="4"/>
        <v>-0.20812398598790319</v>
      </c>
      <c r="I19" s="99">
        <f t="shared" si="5"/>
        <v>4.3315593543492924E-2</v>
      </c>
      <c r="J19" s="35">
        <f t="shared" si="6"/>
        <v>-967.36035199999969</v>
      </c>
      <c r="K19" s="39"/>
      <c r="L19" s="39"/>
      <c r="O19" s="30">
        <v>18</v>
      </c>
      <c r="P19" s="30">
        <f t="shared" si="7"/>
        <v>0.79999999999999982</v>
      </c>
      <c r="Q19">
        <f t="shared" si="8"/>
        <v>0</v>
      </c>
      <c r="R19">
        <f t="shared" si="0"/>
        <v>2.2743281901466188E-4</v>
      </c>
    </row>
    <row r="20" spans="1:18">
      <c r="A20" s="65">
        <v>37622</v>
      </c>
      <c r="B20" s="67">
        <v>8053.8100590000004</v>
      </c>
      <c r="C20" s="35">
        <f t="shared" si="1"/>
        <v>0.30224952366237567</v>
      </c>
      <c r="D20" s="35">
        <v>0.132625728552138</v>
      </c>
      <c r="E20" s="35">
        <f t="shared" si="2"/>
        <v>1.3022495236623757</v>
      </c>
      <c r="F20" s="35">
        <v>0.01</v>
      </c>
      <c r="G20" s="36">
        <f t="shared" si="3"/>
        <v>0.29224952366237567</v>
      </c>
      <c r="H20" s="36">
        <f t="shared" si="4"/>
        <v>0.29224952366237567</v>
      </c>
      <c r="I20" s="99">
        <f t="shared" si="5"/>
        <v>0</v>
      </c>
      <c r="J20" s="35">
        <f t="shared" si="6"/>
        <v>-1866.1899409999996</v>
      </c>
      <c r="K20" s="39"/>
      <c r="L20" s="39"/>
      <c r="O20" s="30">
        <v>19</v>
      </c>
      <c r="P20" s="30">
        <f t="shared" si="7"/>
        <v>0.8999999999999998</v>
      </c>
      <c r="Q20">
        <f t="shared" si="8"/>
        <v>0</v>
      </c>
      <c r="R20">
        <f t="shared" si="0"/>
        <v>1.3007606538504924E-5</v>
      </c>
    </row>
    <row r="21" spans="1:18">
      <c r="A21" s="65">
        <v>37987</v>
      </c>
      <c r="B21" s="67">
        <v>10488.070313</v>
      </c>
      <c r="C21" s="35">
        <f t="shared" si="1"/>
        <v>1.78308968589043E-4</v>
      </c>
      <c r="D21" s="35">
        <v>0.16048667800306787</v>
      </c>
      <c r="E21" s="35">
        <f t="shared" si="2"/>
        <v>1.0001783089685889</v>
      </c>
      <c r="F21" s="35">
        <v>0.01</v>
      </c>
      <c r="G21" s="36">
        <f t="shared" si="3"/>
        <v>-9.8216910314109576E-3</v>
      </c>
      <c r="H21" s="36">
        <f t="shared" si="4"/>
        <v>-9.8216910314109576E-3</v>
      </c>
      <c r="I21" s="99">
        <f t="shared" si="5"/>
        <v>9.646561471649844E-5</v>
      </c>
      <c r="J21" s="35">
        <f t="shared" si="6"/>
        <v>2434.2602539999998</v>
      </c>
      <c r="K21" s="39"/>
      <c r="L21" s="39"/>
      <c r="O21" s="30">
        <v>20</v>
      </c>
      <c r="P21" s="30">
        <f t="shared" si="7"/>
        <v>0.99999999999999978</v>
      </c>
      <c r="Q21">
        <f t="shared" si="8"/>
        <v>0</v>
      </c>
      <c r="R21">
        <f t="shared" si="0"/>
        <v>5.0700595335115939E-7</v>
      </c>
    </row>
    <row r="22" spans="1:18">
      <c r="A22" s="65">
        <v>38353</v>
      </c>
      <c r="B22" s="67">
        <v>10489.940430000001</v>
      </c>
      <c r="C22" s="35">
        <f t="shared" si="1"/>
        <v>3.5740900961436547E-2</v>
      </c>
      <c r="D22" s="35">
        <v>0.16169835792473891</v>
      </c>
      <c r="E22" s="35">
        <f t="shared" si="2"/>
        <v>1.0357409009614365</v>
      </c>
      <c r="F22" s="35">
        <v>0.03</v>
      </c>
      <c r="G22" s="36">
        <f t="shared" si="3"/>
        <v>5.7409009614365486E-3</v>
      </c>
      <c r="H22" s="36">
        <f t="shared" si="4"/>
        <v>5.7409009614365486E-3</v>
      </c>
      <c r="I22" s="99">
        <f t="shared" si="5"/>
        <v>0</v>
      </c>
      <c r="J22" s="35">
        <f t="shared" si="6"/>
        <v>1.8701170000003913</v>
      </c>
      <c r="K22" s="39"/>
      <c r="L22" s="39"/>
    </row>
    <row r="23" spans="1:18">
      <c r="A23" s="65">
        <v>38718</v>
      </c>
      <c r="B23" s="67">
        <v>10864.860352</v>
      </c>
      <c r="C23" s="35">
        <f t="shared" si="1"/>
        <v>0.16169835792473891</v>
      </c>
      <c r="D23" s="35">
        <v>0.16900618793348277</v>
      </c>
      <c r="E23" s="35">
        <f t="shared" si="2"/>
        <v>1.1616983579247389</v>
      </c>
      <c r="F23" s="35">
        <v>0.05</v>
      </c>
      <c r="G23" s="36">
        <f t="shared" si="3"/>
        <v>0.11169835792473891</v>
      </c>
      <c r="H23" s="36">
        <f t="shared" si="4"/>
        <v>0.11169835792473891</v>
      </c>
      <c r="I23" s="99">
        <f t="shared" si="5"/>
        <v>0</v>
      </c>
      <c r="J23" s="35">
        <f t="shared" si="6"/>
        <v>374.91992199999913</v>
      </c>
      <c r="K23" s="39"/>
      <c r="L23" s="39"/>
    </row>
    <row r="24" spans="1:18">
      <c r="A24" s="65">
        <v>39083</v>
      </c>
      <c r="B24" s="67">
        <v>12621.690430000001</v>
      </c>
      <c r="C24" s="35">
        <f t="shared" si="1"/>
        <v>2.2714803661999759E-3</v>
      </c>
      <c r="D24" s="35">
        <v>0.17797537194748003</v>
      </c>
      <c r="E24" s="35">
        <f t="shared" si="2"/>
        <v>1.0022714803662001</v>
      </c>
      <c r="F24" s="35">
        <v>0.04</v>
      </c>
      <c r="G24" s="36">
        <f t="shared" si="3"/>
        <v>-3.7728519633800028E-2</v>
      </c>
      <c r="H24" s="36">
        <f t="shared" si="4"/>
        <v>-3.7728519633800028E-2</v>
      </c>
      <c r="I24" s="99">
        <f t="shared" si="5"/>
        <v>1.4234411937580343E-3</v>
      </c>
      <c r="J24" s="35">
        <f t="shared" si="6"/>
        <v>1756.8300780000009</v>
      </c>
      <c r="K24" s="39"/>
      <c r="L24" s="39"/>
    </row>
    <row r="25" spans="1:18">
      <c r="A25" s="65">
        <v>39448</v>
      </c>
      <c r="B25" s="67">
        <v>12650.360352</v>
      </c>
      <c r="C25" s="35">
        <f t="shared" si="1"/>
        <v>-0.36753897593635915</v>
      </c>
      <c r="D25" s="35">
        <v>0.18123967286890413</v>
      </c>
      <c r="E25" s="35">
        <f t="shared" si="2"/>
        <v>0.6324610240636408</v>
      </c>
      <c r="F25" s="35">
        <v>0.01</v>
      </c>
      <c r="G25" s="36">
        <f t="shared" si="3"/>
        <v>-0.37753897593635916</v>
      </c>
      <c r="H25" s="36">
        <f t="shared" si="4"/>
        <v>-0.37753897593635916</v>
      </c>
      <c r="I25" s="99">
        <f t="shared" si="5"/>
        <v>0.14253567835107478</v>
      </c>
      <c r="J25" s="35">
        <f t="shared" si="6"/>
        <v>28.669921999999133</v>
      </c>
      <c r="K25" s="39"/>
      <c r="L25" s="39"/>
    </row>
    <row r="26" spans="1:18">
      <c r="A26" s="65">
        <v>39814</v>
      </c>
      <c r="B26" s="67">
        <v>8000.8598629999997</v>
      </c>
      <c r="C26" s="35">
        <f t="shared" si="1"/>
        <v>0.25828101608883303</v>
      </c>
      <c r="D26" s="35">
        <v>0.1836881145892621</v>
      </c>
      <c r="E26" s="35">
        <f t="shared" si="2"/>
        <v>1.2582810160888331</v>
      </c>
      <c r="F26" s="35">
        <v>1E-3</v>
      </c>
      <c r="G26" s="36">
        <f t="shared" si="3"/>
        <v>0.25728101608883303</v>
      </c>
      <c r="H26" s="36">
        <f t="shared" si="4"/>
        <v>0.25728101608883303</v>
      </c>
      <c r="I26" s="99">
        <f t="shared" si="5"/>
        <v>0</v>
      </c>
      <c r="J26" s="35">
        <f t="shared" si="6"/>
        <v>-4649.500489</v>
      </c>
      <c r="K26" s="39"/>
      <c r="L26" s="39"/>
    </row>
    <row r="27" spans="1:18">
      <c r="A27" s="65">
        <v>40179</v>
      </c>
      <c r="B27" s="67">
        <v>10067.330078000001</v>
      </c>
      <c r="C27" s="35">
        <f t="shared" si="1"/>
        <v>0.18123967286890413</v>
      </c>
      <c r="D27" s="35">
        <v>0.19614757416852022</v>
      </c>
      <c r="E27" s="35">
        <f t="shared" si="2"/>
        <v>1.1812396728689041</v>
      </c>
      <c r="F27" s="35">
        <v>1E-3</v>
      </c>
      <c r="G27" s="36">
        <f t="shared" si="3"/>
        <v>0.18023967286890413</v>
      </c>
      <c r="H27" s="36">
        <f t="shared" si="4"/>
        <v>0.18023967286890413</v>
      </c>
      <c r="I27" s="99">
        <f t="shared" si="5"/>
        <v>0</v>
      </c>
      <c r="J27" s="35">
        <f t="shared" si="6"/>
        <v>2066.4702150000012</v>
      </c>
      <c r="K27" s="39"/>
      <c r="L27" s="39"/>
    </row>
    <row r="28" spans="1:18">
      <c r="A28" s="65">
        <v>40544</v>
      </c>
      <c r="B28" s="67">
        <v>11891.929688</v>
      </c>
      <c r="C28" s="35">
        <f t="shared" si="1"/>
        <v>6.2309523133803425E-2</v>
      </c>
      <c r="D28" s="35">
        <v>0.20192148247734137</v>
      </c>
      <c r="E28" s="35">
        <f t="shared" si="2"/>
        <v>1.0623095231338033</v>
      </c>
      <c r="F28" s="35">
        <v>1E-3</v>
      </c>
      <c r="G28" s="36">
        <f t="shared" si="3"/>
        <v>6.1309523133803424E-2</v>
      </c>
      <c r="H28" s="36">
        <f t="shared" si="4"/>
        <v>6.1309523133803424E-2</v>
      </c>
      <c r="I28" s="99">
        <f t="shared" si="5"/>
        <v>0</v>
      </c>
      <c r="J28" s="35">
        <f t="shared" si="6"/>
        <v>1824.5996099999993</v>
      </c>
      <c r="K28" s="39"/>
      <c r="L28" s="39"/>
    </row>
    <row r="29" spans="1:18">
      <c r="A29" s="65">
        <v>40909</v>
      </c>
      <c r="B29" s="67">
        <v>12632.910156</v>
      </c>
      <c r="C29" s="35">
        <f t="shared" si="1"/>
        <v>9.7180293918018495E-2</v>
      </c>
      <c r="D29" s="35">
        <v>0.20634805037210355</v>
      </c>
      <c r="E29" s="35">
        <f t="shared" si="2"/>
        <v>1.0971802939180184</v>
      </c>
      <c r="F29" s="35">
        <v>1E-3</v>
      </c>
      <c r="G29" s="36">
        <f t="shared" si="3"/>
        <v>9.6180293918018495E-2</v>
      </c>
      <c r="H29" s="36">
        <f t="shared" si="4"/>
        <v>9.6180293918018495E-2</v>
      </c>
      <c r="I29" s="99">
        <f t="shared" si="5"/>
        <v>0</v>
      </c>
      <c r="J29" s="35">
        <f t="shared" si="6"/>
        <v>740.98046799999975</v>
      </c>
      <c r="K29" s="39"/>
      <c r="L29" s="39"/>
    </row>
    <row r="30" spans="1:18">
      <c r="A30" s="65">
        <v>41275</v>
      </c>
      <c r="B30" s="67">
        <v>13860.580078000001</v>
      </c>
      <c r="C30" s="35">
        <f t="shared" si="1"/>
        <v>0.132625728552138</v>
      </c>
      <c r="D30" s="35">
        <v>0.22087860735207376</v>
      </c>
      <c r="E30" s="35">
        <f t="shared" si="2"/>
        <v>1.1326257285521379</v>
      </c>
      <c r="F30" s="35">
        <v>1E-3</v>
      </c>
      <c r="G30" s="36">
        <f t="shared" si="3"/>
        <v>0.131625728552138</v>
      </c>
      <c r="H30" s="36">
        <f t="shared" si="4"/>
        <v>0.131625728552138</v>
      </c>
      <c r="I30" s="99">
        <f t="shared" si="5"/>
        <v>0</v>
      </c>
      <c r="J30" s="35">
        <f t="shared" si="6"/>
        <v>1227.669922000001</v>
      </c>
      <c r="K30" s="39"/>
      <c r="L30" s="39"/>
    </row>
    <row r="31" spans="1:18">
      <c r="A31" s="65">
        <v>41640</v>
      </c>
      <c r="B31" s="67">
        <v>15698.849609000001</v>
      </c>
      <c r="C31" s="35">
        <f t="shared" si="1"/>
        <v>9.338898368447944E-2</v>
      </c>
      <c r="D31" s="35">
        <v>0.25828101608883303</v>
      </c>
      <c r="E31" s="35">
        <f t="shared" si="2"/>
        <v>1.0933889836844795</v>
      </c>
      <c r="F31" s="35">
        <v>1E-3</v>
      </c>
      <c r="G31" s="36">
        <f t="shared" si="3"/>
        <v>9.2388983684479439E-2</v>
      </c>
      <c r="H31" s="36">
        <f t="shared" si="4"/>
        <v>9.2388983684479439E-2</v>
      </c>
      <c r="I31" s="99">
        <f t="shared" si="5"/>
        <v>0</v>
      </c>
      <c r="J31" s="35">
        <f t="shared" si="6"/>
        <v>1838.2695309999999</v>
      </c>
      <c r="K31" s="39"/>
      <c r="L31" s="39"/>
    </row>
    <row r="32" spans="1:18">
      <c r="A32" s="65">
        <v>42005</v>
      </c>
      <c r="B32" s="67">
        <v>17164.949218999998</v>
      </c>
      <c r="C32" s="35">
        <f t="shared" si="1"/>
        <v>-4.0702039317812709E-2</v>
      </c>
      <c r="D32" s="35">
        <v>0.26278243846358423</v>
      </c>
      <c r="E32" s="35">
        <f t="shared" si="2"/>
        <v>0.95929796068218731</v>
      </c>
      <c r="F32" s="35">
        <v>1E-3</v>
      </c>
      <c r="G32" s="36">
        <f t="shared" si="3"/>
        <v>-4.170203931781271E-2</v>
      </c>
      <c r="H32" s="36">
        <f t="shared" si="4"/>
        <v>-4.170203931781271E-2</v>
      </c>
      <c r="I32" s="99">
        <f t="shared" si="5"/>
        <v>1.7390600832643971E-3</v>
      </c>
      <c r="J32" s="35">
        <f t="shared" si="6"/>
        <v>1466.0996099999975</v>
      </c>
      <c r="K32" s="39"/>
      <c r="L32" s="39"/>
    </row>
    <row r="33" spans="1:12">
      <c r="A33" s="65">
        <v>42370</v>
      </c>
      <c r="B33" s="67">
        <v>16466.300781000002</v>
      </c>
      <c r="C33" s="35">
        <f t="shared" si="1"/>
        <v>0.20634805037210355</v>
      </c>
      <c r="D33" s="35">
        <v>0.30224952366237567</v>
      </c>
      <c r="E33" s="35">
        <f t="shared" si="2"/>
        <v>1.2063480503721036</v>
      </c>
      <c r="F33" s="35">
        <v>1E-3</v>
      </c>
      <c r="G33" s="36">
        <f t="shared" si="3"/>
        <v>0.20534805037210355</v>
      </c>
      <c r="H33" s="36">
        <f t="shared" si="4"/>
        <v>0.20534805037210355</v>
      </c>
      <c r="I33" s="99">
        <f t="shared" si="5"/>
        <v>0</v>
      </c>
      <c r="J33" s="35">
        <f t="shared" si="6"/>
        <v>-698.64843799999653</v>
      </c>
      <c r="K33" s="39"/>
      <c r="L33" s="39"/>
    </row>
    <row r="34" spans="1:12">
      <c r="A34" s="65">
        <v>42736</v>
      </c>
      <c r="B34" s="67">
        <v>19864.089843999998</v>
      </c>
      <c r="C34" s="35">
        <f t="shared" si="1"/>
        <v>0.31641524129022675</v>
      </c>
      <c r="D34" s="35">
        <v>0.31641524129022675</v>
      </c>
      <c r="E34" s="35">
        <f t="shared" si="2"/>
        <v>1.3164152412902268</v>
      </c>
      <c r="F34" s="35">
        <v>0.01</v>
      </c>
      <c r="G34" s="36">
        <f t="shared" si="3"/>
        <v>0.30641524129022674</v>
      </c>
      <c r="H34" s="36">
        <f t="shared" si="4"/>
        <v>0.30641524129022674</v>
      </c>
      <c r="I34" s="99">
        <f t="shared" si="5"/>
        <v>0</v>
      </c>
      <c r="J34" s="35">
        <f t="shared" si="6"/>
        <v>3397.7890629999965</v>
      </c>
      <c r="K34" s="39"/>
      <c r="L34" s="39"/>
    </row>
    <row r="35" spans="1:12">
      <c r="A35" s="65">
        <v>43101</v>
      </c>
      <c r="B35" s="67">
        <v>26149.390625</v>
      </c>
      <c r="C35" s="35">
        <f t="shared" si="1"/>
        <v>-4.396739945063248E-2</v>
      </c>
      <c r="D35" s="35">
        <v>0.37368159742380019</v>
      </c>
      <c r="E35" s="35">
        <f t="shared" si="2"/>
        <v>0.95603260054936756</v>
      </c>
      <c r="F35" s="35">
        <v>0.02</v>
      </c>
      <c r="G35" s="36">
        <f t="shared" si="3"/>
        <v>-6.3967399450632484E-2</v>
      </c>
      <c r="H35" s="36">
        <f t="shared" si="4"/>
        <v>-6.3967399450632484E-2</v>
      </c>
      <c r="I35" s="99">
        <f t="shared" si="5"/>
        <v>4.0918281924767772E-3</v>
      </c>
      <c r="J35" s="35">
        <f t="shared" si="6"/>
        <v>6285.3007810000017</v>
      </c>
      <c r="K35" s="39"/>
      <c r="L35" s="39"/>
    </row>
    <row r="36" spans="1:12" s="11" customFormat="1">
      <c r="A36" s="65">
        <v>43466</v>
      </c>
      <c r="B36" s="67">
        <v>24999.669922000001</v>
      </c>
      <c r="C36" s="35"/>
      <c r="D36" s="35"/>
      <c r="E36" s="35"/>
      <c r="F36" s="35"/>
      <c r="G36" s="36"/>
      <c r="H36" s="36"/>
      <c r="I36" s="99"/>
      <c r="J36" s="35">
        <f t="shared" si="6"/>
        <v>-1149.720702999999</v>
      </c>
      <c r="K36" s="40"/>
      <c r="L36" s="40"/>
    </row>
    <row r="37" spans="1:12">
      <c r="A37" s="63"/>
      <c r="B37" s="88" t="s">
        <v>28</v>
      </c>
      <c r="C37" s="89">
        <f>AVERAGE(C2:C35)</f>
        <v>0.10378834762712077</v>
      </c>
      <c r="D37" s="39"/>
      <c r="E37" s="18" t="s">
        <v>28</v>
      </c>
      <c r="F37" s="64">
        <f>AVERAGE(F2:F35)</f>
        <v>3.258823529411764E-2</v>
      </c>
      <c r="G37" s="64">
        <f>AVERAGE(G2:G35)</f>
        <v>7.1200112333003107E-2</v>
      </c>
      <c r="H37" s="64">
        <f>AVERAGE(H2:H35)</f>
        <v>7.1200112333003107E-2</v>
      </c>
      <c r="I37" s="50">
        <f>AVERAGE(I2:I35)</f>
        <v>7.0724825746716676E-3</v>
      </c>
      <c r="J37" s="39"/>
      <c r="K37" s="39"/>
      <c r="L37" s="39"/>
    </row>
    <row r="38" spans="1:12">
      <c r="A38" s="39"/>
      <c r="B38" s="39"/>
      <c r="C38" s="39"/>
      <c r="D38" s="39"/>
      <c r="E38" s="18" t="s">
        <v>16</v>
      </c>
      <c r="F38" s="35"/>
      <c r="G38" s="36">
        <f>_xlfn.STDEV.S(G2:G36)</f>
        <v>0.15934295929350115</v>
      </c>
      <c r="H38" s="36">
        <f>_xlfn.STDEV.S(H2:H36)</f>
        <v>0.15934295929350115</v>
      </c>
      <c r="I38" s="51"/>
      <c r="J38" s="39"/>
      <c r="K38" s="39"/>
      <c r="L38" s="39"/>
    </row>
    <row r="39" spans="1:12">
      <c r="A39" s="39"/>
      <c r="B39" s="39"/>
      <c r="C39" s="39"/>
      <c r="D39" s="39"/>
      <c r="E39" s="39"/>
      <c r="F39" s="22"/>
      <c r="G39" s="66"/>
      <c r="H39" s="66"/>
      <c r="I39" s="51"/>
      <c r="J39" s="39"/>
      <c r="K39" s="39"/>
      <c r="L39" s="39"/>
    </row>
    <row r="41" spans="1:12">
      <c r="A41" s="55" t="s">
        <v>8</v>
      </c>
      <c r="B41" s="35">
        <f>COUNT(C2:C36)</f>
        <v>34</v>
      </c>
      <c r="C41" s="39"/>
      <c r="D41" s="39"/>
    </row>
    <row r="42" spans="1:12" ht="34">
      <c r="A42" s="60" t="s">
        <v>9</v>
      </c>
      <c r="B42" s="44">
        <f>AVERAGEA(C2:C36)</f>
        <v>0.10378834762712077</v>
      </c>
      <c r="C42" s="39"/>
      <c r="D42" s="39"/>
    </row>
    <row r="43" spans="1:12">
      <c r="A43" s="55"/>
      <c r="B43" s="35"/>
      <c r="C43" s="39"/>
      <c r="D43" s="39"/>
    </row>
    <row r="44" spans="1:12">
      <c r="A44" s="61" t="s">
        <v>10</v>
      </c>
      <c r="B44" s="35">
        <f>_xlfn.VAR.S(C2:C36)</f>
        <v>2.6079274556917387E-2</v>
      </c>
      <c r="C44" s="39"/>
      <c r="D44" s="39"/>
    </row>
    <row r="45" spans="1:12">
      <c r="A45" s="53" t="s">
        <v>11</v>
      </c>
      <c r="B45" s="35">
        <f>STDEV(C2:C36)</f>
        <v>0.16149078783917487</v>
      </c>
      <c r="C45" s="39"/>
      <c r="D45" s="39"/>
    </row>
    <row r="46" spans="1:12">
      <c r="A46" s="55"/>
      <c r="B46" s="35"/>
      <c r="C46" s="39"/>
      <c r="D46" s="39"/>
    </row>
    <row r="47" spans="1:12" ht="34">
      <c r="A47" s="62" t="s">
        <v>17</v>
      </c>
      <c r="B47" s="35">
        <f>B42-1.65*B45</f>
        <v>-0.16267145230751776</v>
      </c>
      <c r="C47" s="39"/>
      <c r="D47" s="39" t="s">
        <v>20</v>
      </c>
    </row>
    <row r="48" spans="1:12" ht="51">
      <c r="A48" s="62" t="s">
        <v>18</v>
      </c>
      <c r="B48" s="35">
        <f>AVERAGEA(E2:E35)</f>
        <v>1.1037883476271211</v>
      </c>
      <c r="C48" s="39"/>
      <c r="D48" s="39" t="s">
        <v>22</v>
      </c>
    </row>
    <row r="49" spans="1:4" ht="51">
      <c r="A49" s="62" t="s">
        <v>19</v>
      </c>
      <c r="B49" s="35">
        <f>GEOMEAN(E2:E35)-1</f>
        <v>9.1176736121176383E-2</v>
      </c>
      <c r="C49" s="39"/>
      <c r="D49" s="39" t="s">
        <v>22</v>
      </c>
    </row>
    <row r="50" spans="1:4">
      <c r="A50" s="62"/>
      <c r="B50" s="35"/>
      <c r="C50" s="39"/>
      <c r="D50" s="39"/>
    </row>
    <row r="51" spans="1:4">
      <c r="A51" s="61" t="s">
        <v>13</v>
      </c>
      <c r="B51" s="35">
        <f>SKEW(D2:D36)</f>
        <v>-0.76327989479292457</v>
      </c>
      <c r="C51" s="39"/>
      <c r="D51" s="39" t="s">
        <v>21</v>
      </c>
    </row>
    <row r="52" spans="1:4">
      <c r="A52" s="61" t="s">
        <v>14</v>
      </c>
      <c r="B52" s="35">
        <f>KURT(D2:D36)</f>
        <v>1.1747315949651429</v>
      </c>
      <c r="C52" s="39"/>
      <c r="D52" s="39" t="s">
        <v>21</v>
      </c>
    </row>
    <row r="53" spans="1:4">
      <c r="A53" s="61"/>
      <c r="B53" s="35"/>
      <c r="C53" s="39"/>
      <c r="D53" s="39"/>
    </row>
    <row r="54" spans="1:4" ht="36" customHeight="1">
      <c r="A54" s="61" t="s">
        <v>15</v>
      </c>
      <c r="B54" s="36">
        <f>B48-F37</f>
        <v>1.0712001123330035</v>
      </c>
      <c r="C54" s="39"/>
      <c r="D54" s="59" t="s">
        <v>45</v>
      </c>
    </row>
    <row r="55" spans="1:4">
      <c r="A55" s="61"/>
      <c r="B55" s="35"/>
      <c r="C55" s="39"/>
      <c r="D55" s="39"/>
    </row>
    <row r="56" spans="1:4" ht="32" customHeight="1">
      <c r="A56" s="62" t="s">
        <v>47</v>
      </c>
      <c r="B56" s="35">
        <f>B54/G37</f>
        <v>15.044921661401288</v>
      </c>
      <c r="C56" s="39"/>
      <c r="D56" s="39"/>
    </row>
    <row r="57" spans="1:4" ht="17">
      <c r="A57" s="61" t="s">
        <v>24</v>
      </c>
      <c r="B57" s="35">
        <f>B54/B58</f>
        <v>12.737513769442993</v>
      </c>
      <c r="C57" s="39"/>
      <c r="D57" s="59" t="s">
        <v>25</v>
      </c>
    </row>
    <row r="58" spans="1:4">
      <c r="A58" s="35" t="s">
        <v>31</v>
      </c>
      <c r="B58" s="35">
        <f>SQRT(I37)</f>
        <v>8.4098053334614509E-2</v>
      </c>
      <c r="C58" s="39"/>
      <c r="D58" s="39"/>
    </row>
    <row r="59" spans="1:4">
      <c r="A59" s="2"/>
    </row>
    <row r="60" spans="1:4">
      <c r="A60" s="2"/>
    </row>
    <row r="61" spans="1:4">
      <c r="A61" s="21"/>
    </row>
    <row r="62" spans="1:4">
      <c r="A62" s="21"/>
    </row>
    <row r="63" spans="1:4">
      <c r="A63" s="21"/>
    </row>
    <row r="66" spans="1:1">
      <c r="A66" s="25"/>
    </row>
  </sheetData>
  <sortState ref="D2:D36">
    <sortCondition ref="D1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3"/>
  <sheetViews>
    <sheetView zoomScale="125" workbookViewId="0">
      <pane ySplit="1" topLeftCell="A30" activePane="bottomLeft" state="frozen"/>
      <selection pane="bottomLeft" activeCell="A54" sqref="A54"/>
    </sheetView>
  </sheetViews>
  <sheetFormatPr baseColWidth="10" defaultRowHeight="16"/>
  <cols>
    <col min="1" max="1" width="17.1640625" customWidth="1"/>
    <col min="2" max="2" width="14.6640625" customWidth="1"/>
    <col min="3" max="3" width="19.6640625" customWidth="1"/>
    <col min="4" max="4" width="14.83203125" customWidth="1"/>
    <col min="5" max="5" width="21.6640625" customWidth="1"/>
    <col min="6" max="6" width="19.33203125" customWidth="1"/>
    <col min="7" max="7" width="21.83203125" customWidth="1"/>
    <col min="8" max="8" width="18.5" customWidth="1"/>
    <col min="9" max="9" width="21.5" style="26" customWidth="1"/>
    <col min="10" max="10" width="16.83203125" bestFit="1" customWidth="1"/>
  </cols>
  <sheetData>
    <row r="1" spans="1:18">
      <c r="A1" s="33" t="s">
        <v>0</v>
      </c>
      <c r="B1" s="33" t="s">
        <v>1</v>
      </c>
      <c r="C1" s="33" t="s">
        <v>2</v>
      </c>
      <c r="D1" s="33" t="s">
        <v>3</v>
      </c>
      <c r="E1" s="33" t="s">
        <v>27</v>
      </c>
      <c r="F1" s="33" t="s">
        <v>5</v>
      </c>
      <c r="G1" s="34" t="s">
        <v>6</v>
      </c>
      <c r="H1" s="34" t="s">
        <v>12</v>
      </c>
      <c r="I1" s="101" t="s">
        <v>32</v>
      </c>
      <c r="J1" s="49" t="s">
        <v>36</v>
      </c>
      <c r="K1" s="39"/>
      <c r="O1" s="31"/>
      <c r="P1" s="31" t="s">
        <v>41</v>
      </c>
      <c r="Q1" s="1" t="s">
        <v>43</v>
      </c>
      <c r="R1" s="1" t="s">
        <v>42</v>
      </c>
    </row>
    <row r="2" spans="1:18">
      <c r="A2" s="65">
        <v>31048</v>
      </c>
      <c r="B2" s="67">
        <v>1.7301500000000001</v>
      </c>
      <c r="C2" s="35">
        <f>(B3-B2)/B2</f>
        <v>0.68994538045834186</v>
      </c>
      <c r="D2" s="35">
        <v>-0.3390471642608146</v>
      </c>
      <c r="E2" s="35">
        <f>1+C2</f>
        <v>1.689945380458342</v>
      </c>
      <c r="F2" s="36">
        <v>7.0000000000000007E-2</v>
      </c>
      <c r="G2" s="36">
        <f>C2-F2</f>
        <v>0.61994538045834191</v>
      </c>
      <c r="H2" s="100"/>
      <c r="I2" s="50">
        <f t="shared" ref="I2:I35" si="0">IF(G2&lt;0,G2^2,0)</f>
        <v>0</v>
      </c>
      <c r="J2" s="35">
        <f>B2</f>
        <v>1.7301500000000001</v>
      </c>
      <c r="K2" s="39"/>
      <c r="L2" t="s">
        <v>28</v>
      </c>
      <c r="M2">
        <f>AVERAGE(C2:C36)</f>
        <v>0.18930773918224</v>
      </c>
      <c r="O2" s="30">
        <v>1</v>
      </c>
      <c r="P2" s="30">
        <f>M8+M6</f>
        <v>-0.9</v>
      </c>
      <c r="Q2">
        <f>COUNTIF(C:C,"&lt;="&amp;P2)</f>
        <v>0</v>
      </c>
      <c r="R2">
        <f>_xlfn.NORM.DIST(P2,M$2,M$3,FALSE)</f>
        <v>0.11840850048058903</v>
      </c>
    </row>
    <row r="3" spans="1:18">
      <c r="A3" s="65">
        <v>31413</v>
      </c>
      <c r="B3" s="67">
        <v>2.9238590000000002</v>
      </c>
      <c r="C3" s="35">
        <f t="shared" ref="C3:C35" si="1">(B4-B3)/B3</f>
        <v>0.35711434785329932</v>
      </c>
      <c r="D3" s="35">
        <v>-0.17951279468890427</v>
      </c>
      <c r="E3" s="35">
        <f t="shared" ref="E3:E35" si="2">1+C3</f>
        <v>1.3571143478532992</v>
      </c>
      <c r="F3" s="36">
        <v>0.06</v>
      </c>
      <c r="G3" s="36">
        <f t="shared" ref="G3:G35" si="3">C3-F3</f>
        <v>0.29711434785329932</v>
      </c>
      <c r="H3" s="91">
        <v>0.11794581611436447</v>
      </c>
      <c r="I3" s="50">
        <f t="shared" si="0"/>
        <v>0</v>
      </c>
      <c r="J3" s="35">
        <f t="shared" ref="J3:J35" si="4">B3-B2</f>
        <v>1.1937090000000001</v>
      </c>
      <c r="K3" s="39"/>
      <c r="L3" t="s">
        <v>37</v>
      </c>
      <c r="M3">
        <f>_xlfn.STDEV.S(C2:C36)</f>
        <v>0.58098029485701941</v>
      </c>
      <c r="O3" s="30">
        <v>2</v>
      </c>
      <c r="P3" s="30">
        <f>P2+$M$6</f>
        <v>-0.8</v>
      </c>
      <c r="Q3">
        <f>COUNTIF(C:C,"&lt;="&amp;P3)-COUNTIF(C:C,"&lt;="&amp;P2)</f>
        <v>1</v>
      </c>
      <c r="R3">
        <f t="shared" ref="R3:R21" si="5">_xlfn.NORM.DIST(P3,M$2,M$3,FALSE)</f>
        <v>0.16110378524209407</v>
      </c>
    </row>
    <row r="4" spans="1:18">
      <c r="A4" s="65">
        <v>31778</v>
      </c>
      <c r="B4" s="67">
        <v>3.9680110000000002</v>
      </c>
      <c r="C4" s="35">
        <f t="shared" si="1"/>
        <v>5.0551775184090868E-2</v>
      </c>
      <c r="D4" s="35">
        <v>-0.14107341308753352</v>
      </c>
      <c r="E4" s="35">
        <f t="shared" si="2"/>
        <v>1.0505517751840909</v>
      </c>
      <c r="F4" s="35">
        <v>0.06</v>
      </c>
      <c r="G4" s="36">
        <f t="shared" si="3"/>
        <v>-9.44822481590913E-3</v>
      </c>
      <c r="H4" s="91">
        <v>-0.14710330028380575</v>
      </c>
      <c r="I4" s="50">
        <f t="shared" si="0"/>
        <v>8.9268952171961109E-5</v>
      </c>
      <c r="J4" s="35">
        <f t="shared" si="4"/>
        <v>1.044152</v>
      </c>
      <c r="K4" s="39"/>
      <c r="O4" s="30">
        <v>3</v>
      </c>
      <c r="P4" s="30">
        <f t="shared" ref="P4:P21" si="6">P3+$M$6</f>
        <v>-0.70000000000000007</v>
      </c>
      <c r="Q4">
        <f t="shared" ref="Q4:Q21" si="7">COUNTIF(C:C,"&lt;="&amp;P4)-COUNTIF(C:C,"&lt;="&amp;P3)</f>
        <v>0</v>
      </c>
      <c r="R4">
        <f t="shared" si="5"/>
        <v>0.21279532173709173</v>
      </c>
    </row>
    <row r="5" spans="1:18">
      <c r="A5" s="65">
        <v>32143</v>
      </c>
      <c r="B5" s="67">
        <v>4.1686009999999998</v>
      </c>
      <c r="C5" s="35">
        <f t="shared" si="1"/>
        <v>3.1765093373052521E-2</v>
      </c>
      <c r="D5" s="35">
        <v>-0.12617305966538311</v>
      </c>
      <c r="E5" s="35">
        <f t="shared" si="2"/>
        <v>1.0317650933730524</v>
      </c>
      <c r="F5" s="35">
        <v>7.0000000000000007E-2</v>
      </c>
      <c r="G5" s="36">
        <f t="shared" si="3"/>
        <v>-3.8234906626947486E-2</v>
      </c>
      <c r="H5" s="91">
        <v>0.1129780095715304</v>
      </c>
      <c r="I5" s="50">
        <f t="shared" si="0"/>
        <v>1.4619080847713929E-3</v>
      </c>
      <c r="J5" s="35">
        <f t="shared" si="4"/>
        <v>0.2005899999999996</v>
      </c>
      <c r="K5" s="39"/>
      <c r="L5" t="s">
        <v>38</v>
      </c>
      <c r="M5">
        <v>20</v>
      </c>
      <c r="O5" s="30">
        <v>4</v>
      </c>
      <c r="P5" s="30">
        <f t="shared" si="6"/>
        <v>-0.60000000000000009</v>
      </c>
      <c r="Q5">
        <f t="shared" si="7"/>
        <v>0</v>
      </c>
      <c r="R5">
        <f t="shared" si="5"/>
        <v>0.27286753967899968</v>
      </c>
    </row>
    <row r="6" spans="1:18">
      <c r="A6" s="65">
        <v>32509</v>
      </c>
      <c r="B6" s="67">
        <v>4.3010169999999999</v>
      </c>
      <c r="C6" s="35">
        <f t="shared" si="1"/>
        <v>0.2111500605554455</v>
      </c>
      <c r="D6" s="35">
        <v>-0.11798281269892111</v>
      </c>
      <c r="E6" s="35">
        <f t="shared" si="2"/>
        <v>1.2111500605554455</v>
      </c>
      <c r="F6" s="35">
        <v>0.08</v>
      </c>
      <c r="G6" s="36">
        <f t="shared" si="3"/>
        <v>0.13115006055544548</v>
      </c>
      <c r="H6" s="91">
        <v>-5.5723158471494061E-2</v>
      </c>
      <c r="I6" s="50">
        <f t="shared" si="0"/>
        <v>0</v>
      </c>
      <c r="J6" s="35">
        <f t="shared" si="4"/>
        <v>0.13241600000000009</v>
      </c>
      <c r="K6" s="39"/>
      <c r="M6">
        <f>(M9-M8)/M5</f>
        <v>0.1</v>
      </c>
      <c r="O6" s="30">
        <v>5</v>
      </c>
      <c r="P6" s="30">
        <f t="shared" si="6"/>
        <v>-0.50000000000000011</v>
      </c>
      <c r="Q6">
        <f t="shared" si="7"/>
        <v>0</v>
      </c>
      <c r="R6">
        <f t="shared" si="5"/>
        <v>0.33968404012381831</v>
      </c>
    </row>
    <row r="7" spans="1:18">
      <c r="A7" s="65">
        <v>32874</v>
      </c>
      <c r="B7" s="67">
        <v>5.2091770000000004</v>
      </c>
      <c r="C7" s="35">
        <f t="shared" si="1"/>
        <v>1.4584645520779873E-2</v>
      </c>
      <c r="D7" s="35">
        <v>-0.11648300150023147</v>
      </c>
      <c r="E7" s="35">
        <f t="shared" si="2"/>
        <v>1.0145846455207799</v>
      </c>
      <c r="F7" s="35">
        <v>7.0000000000000007E-2</v>
      </c>
      <c r="G7" s="36">
        <f t="shared" si="3"/>
        <v>-5.5415354479220136E-2</v>
      </c>
      <c r="H7" s="91">
        <v>-0.18648300150023148</v>
      </c>
      <c r="I7" s="50">
        <f t="shared" si="0"/>
        <v>3.0708615120576231E-3</v>
      </c>
      <c r="J7" s="35">
        <f t="shared" si="4"/>
        <v>0.90816000000000052</v>
      </c>
      <c r="K7" s="39"/>
      <c r="M7">
        <v>4</v>
      </c>
      <c r="O7" s="30">
        <v>6</v>
      </c>
      <c r="P7" s="30">
        <f t="shared" si="6"/>
        <v>-0.40000000000000013</v>
      </c>
      <c r="Q7">
        <f t="shared" si="7"/>
        <v>1</v>
      </c>
      <c r="R7">
        <f t="shared" si="5"/>
        <v>0.41051769088560114</v>
      </c>
    </row>
    <row r="8" spans="1:18">
      <c r="A8" s="65">
        <v>33239</v>
      </c>
      <c r="B8" s="67">
        <v>5.2851509999999999</v>
      </c>
      <c r="C8" s="75">
        <f t="shared" si="1"/>
        <v>0.45656368190804775</v>
      </c>
      <c r="D8" s="35">
        <v>-8.7103300283805765E-2</v>
      </c>
      <c r="E8" s="35">
        <f t="shared" si="2"/>
        <v>1.4565636819080479</v>
      </c>
      <c r="F8" s="35">
        <v>0.05</v>
      </c>
      <c r="G8" s="36">
        <f t="shared" si="3"/>
        <v>0.40656368190804776</v>
      </c>
      <c r="H8" s="91">
        <v>5.1547702722604199E-2</v>
      </c>
      <c r="I8" s="50">
        <f t="shared" si="0"/>
        <v>0</v>
      </c>
      <c r="J8" s="35">
        <f t="shared" si="4"/>
        <v>7.5973999999999542E-2</v>
      </c>
      <c r="K8" s="39"/>
      <c r="L8" t="s">
        <v>39</v>
      </c>
      <c r="M8">
        <v>-1</v>
      </c>
      <c r="O8" s="30">
        <v>7</v>
      </c>
      <c r="P8" s="30">
        <f t="shared" si="6"/>
        <v>-0.30000000000000016</v>
      </c>
      <c r="Q8">
        <f t="shared" si="7"/>
        <v>4</v>
      </c>
      <c r="R8">
        <f t="shared" si="5"/>
        <v>0.4816394818096687</v>
      </c>
    </row>
    <row r="9" spans="1:18">
      <c r="A9" s="65">
        <v>33604</v>
      </c>
      <c r="B9" s="67">
        <v>7.6981590000000004</v>
      </c>
      <c r="C9" s="75">
        <f t="shared" si="1"/>
        <v>0.5682710632503174</v>
      </c>
      <c r="D9" s="35">
        <v>-8.1154058810507718E-2</v>
      </c>
      <c r="E9" s="35">
        <f t="shared" si="2"/>
        <v>1.5682710632503174</v>
      </c>
      <c r="F9" s="35">
        <v>0.03</v>
      </c>
      <c r="G9" s="36">
        <f t="shared" si="3"/>
        <v>0.53827106325031737</v>
      </c>
      <c r="H9" s="91">
        <v>-0.11080979118507282</v>
      </c>
      <c r="I9" s="50">
        <f t="shared" si="0"/>
        <v>0</v>
      </c>
      <c r="J9" s="35">
        <f t="shared" si="4"/>
        <v>2.4130080000000005</v>
      </c>
      <c r="K9" s="39"/>
      <c r="L9" t="s">
        <v>40</v>
      </c>
      <c r="M9">
        <v>1</v>
      </c>
      <c r="O9" s="30">
        <v>8</v>
      </c>
      <c r="P9" s="30">
        <f t="shared" si="6"/>
        <v>-0.20000000000000015</v>
      </c>
      <c r="Q9">
        <f t="shared" si="7"/>
        <v>1</v>
      </c>
      <c r="R9">
        <f t="shared" si="5"/>
        <v>0.54858730278498535</v>
      </c>
    </row>
    <row r="10" spans="1:18">
      <c r="A10" s="65">
        <v>33970</v>
      </c>
      <c r="B10" s="67">
        <v>12.072800000000001</v>
      </c>
      <c r="C10" s="75">
        <f t="shared" si="1"/>
        <v>0.54376888542840107</v>
      </c>
      <c r="D10" s="35">
        <v>-8.0809791185072824E-2</v>
      </c>
      <c r="E10" s="35">
        <f t="shared" si="2"/>
        <v>1.5437688854284011</v>
      </c>
      <c r="F10" s="35">
        <v>0.03</v>
      </c>
      <c r="G10" s="36">
        <f t="shared" si="3"/>
        <v>0.51376888542840105</v>
      </c>
      <c r="H10" s="91">
        <v>0.34797607079110582</v>
      </c>
      <c r="I10" s="50">
        <f t="shared" si="0"/>
        <v>0</v>
      </c>
      <c r="J10" s="35">
        <f t="shared" si="4"/>
        <v>4.3746410000000004</v>
      </c>
      <c r="K10" s="39"/>
      <c r="O10" s="30">
        <v>9</v>
      </c>
      <c r="P10" s="30">
        <f t="shared" si="6"/>
        <v>-0.10000000000000014</v>
      </c>
      <c r="Q10">
        <f t="shared" si="7"/>
        <v>3</v>
      </c>
      <c r="R10">
        <f t="shared" si="5"/>
        <v>0.60660067676881768</v>
      </c>
    </row>
    <row r="11" spans="1:18">
      <c r="A11" s="65">
        <v>34335</v>
      </c>
      <c r="B11" s="67">
        <v>18.637613000000002</v>
      </c>
      <c r="C11" s="75">
        <f t="shared" si="1"/>
        <v>2.2358174300539359E-2</v>
      </c>
      <c r="D11" s="35">
        <v>-2.5771584280956873E-2</v>
      </c>
      <c r="E11" s="35">
        <f t="shared" si="2"/>
        <v>1.0223581743005394</v>
      </c>
      <c r="F11" s="35">
        <v>0.04</v>
      </c>
      <c r="G11" s="36">
        <f t="shared" si="3"/>
        <v>-1.7641825699460642E-2</v>
      </c>
      <c r="H11" s="91">
        <v>-0.15798281269892112</v>
      </c>
      <c r="I11" s="50">
        <f t="shared" si="0"/>
        <v>3.1123401401015E-4</v>
      </c>
      <c r="J11" s="35">
        <f t="shared" si="4"/>
        <v>6.5648130000000009</v>
      </c>
      <c r="K11" s="39"/>
      <c r="O11" s="30">
        <v>10</v>
      </c>
      <c r="P11" s="30">
        <f t="shared" si="6"/>
        <v>-1.3877787807814457E-16</v>
      </c>
      <c r="Q11">
        <f t="shared" si="7"/>
        <v>3</v>
      </c>
      <c r="R11">
        <f t="shared" si="5"/>
        <v>0.65116867074509499</v>
      </c>
    </row>
    <row r="12" spans="1:18">
      <c r="A12" s="65">
        <v>34700</v>
      </c>
      <c r="B12" s="67">
        <v>19.054316</v>
      </c>
      <c r="C12" s="75">
        <f t="shared" si="1"/>
        <v>-0.1320893911909512</v>
      </c>
      <c r="D12" s="35">
        <v>4.3879141136617247E-3</v>
      </c>
      <c r="E12" s="35">
        <f t="shared" si="2"/>
        <v>0.8679106088090488</v>
      </c>
      <c r="F12" s="35">
        <v>0.05</v>
      </c>
      <c r="G12" s="36">
        <f t="shared" si="3"/>
        <v>-0.18208939119095119</v>
      </c>
      <c r="H12" s="91">
        <v>0.18668945911636592</v>
      </c>
      <c r="I12" s="50">
        <f t="shared" si="0"/>
        <v>3.3156546384291254E-2</v>
      </c>
      <c r="J12" s="35">
        <f t="shared" si="4"/>
        <v>0.41670299999999827</v>
      </c>
      <c r="K12" s="39"/>
      <c r="O12" s="30">
        <v>11</v>
      </c>
      <c r="P12" s="30">
        <f t="shared" si="6"/>
        <v>9.9999999999999867E-2</v>
      </c>
      <c r="Q12">
        <f t="shared" si="7"/>
        <v>6</v>
      </c>
      <c r="R12">
        <f t="shared" si="5"/>
        <v>0.67860580804366477</v>
      </c>
    </row>
    <row r="13" spans="1:18">
      <c r="A13" s="65">
        <v>35065</v>
      </c>
      <c r="B13" s="67">
        <v>16.537443</v>
      </c>
      <c r="C13" s="75">
        <f t="shared" si="1"/>
        <v>0.16455742281318822</v>
      </c>
      <c r="D13" s="35">
        <v>9.2833416676093156E-3</v>
      </c>
      <c r="E13" s="35">
        <f t="shared" si="2"/>
        <v>1.1645574228131883</v>
      </c>
      <c r="F13" s="35">
        <v>0.05</v>
      </c>
      <c r="G13" s="36">
        <f t="shared" si="3"/>
        <v>0.11455742281318822</v>
      </c>
      <c r="H13" s="91">
        <v>0.17969169521572054</v>
      </c>
      <c r="I13" s="50">
        <f t="shared" si="0"/>
        <v>0</v>
      </c>
      <c r="J13" s="35">
        <f t="shared" si="4"/>
        <v>-2.5168730000000004</v>
      </c>
      <c r="K13" s="39"/>
      <c r="O13" s="30">
        <v>12</v>
      </c>
      <c r="P13" s="30">
        <f t="shared" si="6"/>
        <v>0.19999999999999987</v>
      </c>
      <c r="Q13">
        <f t="shared" si="7"/>
        <v>3</v>
      </c>
      <c r="R13">
        <f t="shared" si="5"/>
        <v>0.68655465358919876</v>
      </c>
    </row>
    <row r="14" spans="1:18">
      <c r="A14" s="65">
        <v>35431</v>
      </c>
      <c r="B14" s="67">
        <v>19.258801999999999</v>
      </c>
      <c r="C14" s="75">
        <f t="shared" si="1"/>
        <v>0.25370576009868107</v>
      </c>
      <c r="D14" s="35">
        <v>1.8711552685569396E-2</v>
      </c>
      <c r="E14" s="35">
        <f t="shared" si="2"/>
        <v>1.253705760098681</v>
      </c>
      <c r="F14" s="35">
        <v>0.05</v>
      </c>
      <c r="G14" s="36">
        <f t="shared" si="3"/>
        <v>0.20370576009868108</v>
      </c>
      <c r="H14" s="91">
        <v>4.6667553935868175E-2</v>
      </c>
      <c r="I14" s="50">
        <f t="shared" si="0"/>
        <v>0</v>
      </c>
      <c r="J14" s="35">
        <f t="shared" si="4"/>
        <v>2.7213589999999996</v>
      </c>
      <c r="K14" s="39"/>
      <c r="O14" s="30">
        <v>13</v>
      </c>
      <c r="P14" s="30">
        <f t="shared" si="6"/>
        <v>0.29999999999999988</v>
      </c>
      <c r="Q14">
        <f t="shared" si="7"/>
        <v>2</v>
      </c>
      <c r="R14">
        <f t="shared" si="5"/>
        <v>0.67432013229129328</v>
      </c>
    </row>
    <row r="15" spans="1:18">
      <c r="A15" s="65">
        <v>35796</v>
      </c>
      <c r="B15" s="67">
        <v>24.144870999999998</v>
      </c>
      <c r="C15" s="75">
        <f t="shared" si="1"/>
        <v>-0.15529385102119617</v>
      </c>
      <c r="D15" s="35">
        <v>2.4276841528505937E-2</v>
      </c>
      <c r="E15" s="35">
        <f t="shared" si="2"/>
        <v>0.84470614897880381</v>
      </c>
      <c r="F15" s="35">
        <v>0.05</v>
      </c>
      <c r="G15" s="36">
        <f t="shared" si="3"/>
        <v>-0.20529385102119618</v>
      </c>
      <c r="H15" s="91">
        <v>-4.5612085886338277E-2</v>
      </c>
      <c r="I15" s="50">
        <f t="shared" si="0"/>
        <v>4.2145565267113091E-2</v>
      </c>
      <c r="J15" s="35">
        <f t="shared" si="4"/>
        <v>4.8860689999999991</v>
      </c>
      <c r="K15" s="39"/>
      <c r="O15" s="30">
        <v>14</v>
      </c>
      <c r="P15" s="30">
        <f t="shared" si="6"/>
        <v>0.39999999999999991</v>
      </c>
      <c r="Q15">
        <f t="shared" si="7"/>
        <v>1</v>
      </c>
      <c r="R15">
        <f t="shared" si="5"/>
        <v>0.64296984442854077</v>
      </c>
    </row>
    <row r="16" spans="1:18">
      <c r="A16" s="65">
        <v>36161</v>
      </c>
      <c r="B16" s="67">
        <v>20.395320999999999</v>
      </c>
      <c r="C16" s="75">
        <f t="shared" si="1"/>
        <v>-0.11267599073336473</v>
      </c>
      <c r="D16" s="35">
        <v>3.6767203626673566E-2</v>
      </c>
      <c r="E16" s="35">
        <f t="shared" si="2"/>
        <v>0.88732400926663524</v>
      </c>
      <c r="F16" s="35">
        <v>0.05</v>
      </c>
      <c r="G16" s="36">
        <f t="shared" si="3"/>
        <v>-0.16267599073336475</v>
      </c>
      <c r="H16" s="91">
        <v>0.21026799297041987</v>
      </c>
      <c r="I16" s="50">
        <f t="shared" si="0"/>
        <v>2.6463477961081776E-2</v>
      </c>
      <c r="J16" s="35">
        <f t="shared" si="4"/>
        <v>-3.7495499999999993</v>
      </c>
      <c r="K16" s="39"/>
      <c r="O16" s="30">
        <v>15</v>
      </c>
      <c r="P16" s="30">
        <f t="shared" si="6"/>
        <v>0.49999999999999989</v>
      </c>
      <c r="Q16">
        <f t="shared" si="7"/>
        <v>1</v>
      </c>
      <c r="R16">
        <f t="shared" si="5"/>
        <v>0.59518030486400997</v>
      </c>
    </row>
    <row r="17" spans="1:18">
      <c r="A17" s="65">
        <v>36526</v>
      </c>
      <c r="B17" s="67">
        <v>18.097258</v>
      </c>
      <c r="C17" s="75">
        <f t="shared" si="1"/>
        <v>8.0298849693141258E-2</v>
      </c>
      <c r="D17" s="35">
        <v>7.1457227220368527E-2</v>
      </c>
      <c r="E17" s="35">
        <f t="shared" si="2"/>
        <v>1.0802988496931412</v>
      </c>
      <c r="F17" s="35">
        <v>0.06</v>
      </c>
      <c r="G17" s="36">
        <f t="shared" si="3"/>
        <v>2.029884969314126E-2</v>
      </c>
      <c r="H17" s="91">
        <v>3.91381802788585E-2</v>
      </c>
      <c r="I17" s="50">
        <f t="shared" si="0"/>
        <v>0</v>
      </c>
      <c r="J17" s="35">
        <f t="shared" si="4"/>
        <v>-2.2980629999999991</v>
      </c>
      <c r="K17" s="39"/>
      <c r="O17" s="30">
        <v>16</v>
      </c>
      <c r="P17" s="30">
        <f t="shared" si="6"/>
        <v>0.59999999999999987</v>
      </c>
      <c r="Q17">
        <f t="shared" si="7"/>
        <v>3</v>
      </c>
      <c r="R17">
        <f t="shared" si="5"/>
        <v>0.53485981058594168</v>
      </c>
    </row>
    <row r="18" spans="1:18">
      <c r="A18" s="65">
        <v>36892</v>
      </c>
      <c r="B18" s="67">
        <v>19.550446999999998</v>
      </c>
      <c r="C18" s="75">
        <f t="shared" si="1"/>
        <v>2.8120226611698558E-2</v>
      </c>
      <c r="D18" s="35">
        <v>7.959670958902039E-2</v>
      </c>
      <c r="E18" s="35">
        <f t="shared" si="2"/>
        <v>1.0281202266116987</v>
      </c>
      <c r="F18" s="35">
        <v>0.03</v>
      </c>
      <c r="G18" s="36">
        <f t="shared" si="3"/>
        <v>-1.8797733883014409E-3</v>
      </c>
      <c r="H18" s="91">
        <v>-0.20951279468890427</v>
      </c>
      <c r="I18" s="50">
        <f t="shared" si="0"/>
        <v>3.5335479913662798E-6</v>
      </c>
      <c r="J18" s="35">
        <f t="shared" si="4"/>
        <v>1.4531889999999983</v>
      </c>
      <c r="K18" s="39"/>
      <c r="O18" s="30">
        <v>17</v>
      </c>
      <c r="P18" s="30">
        <f t="shared" si="6"/>
        <v>0.69999999999999984</v>
      </c>
      <c r="Q18">
        <f t="shared" si="7"/>
        <v>1</v>
      </c>
      <c r="R18">
        <f t="shared" si="5"/>
        <v>0.46662161109893024</v>
      </c>
    </row>
    <row r="19" spans="1:18">
      <c r="A19" s="65">
        <v>37257</v>
      </c>
      <c r="B19" s="67">
        <v>20.100210000000001</v>
      </c>
      <c r="C19" s="75">
        <f t="shared" si="1"/>
        <v>-0.34704169757430398</v>
      </c>
      <c r="D19" s="35">
        <v>8.0115847944551954E-2</v>
      </c>
      <c r="E19" s="35">
        <f t="shared" si="2"/>
        <v>0.65295830242569597</v>
      </c>
      <c r="F19" s="35">
        <v>0.02</v>
      </c>
      <c r="G19" s="36">
        <f t="shared" si="3"/>
        <v>-0.36704169757430399</v>
      </c>
      <c r="H19" s="91">
        <v>-0.16107341308753351</v>
      </c>
      <c r="I19" s="50">
        <f t="shared" si="0"/>
        <v>0.13471960775822683</v>
      </c>
      <c r="J19" s="35">
        <f t="shared" si="4"/>
        <v>0.54976300000000222</v>
      </c>
      <c r="K19" s="39"/>
      <c r="O19" s="30">
        <v>18</v>
      </c>
      <c r="P19" s="30">
        <f t="shared" si="6"/>
        <v>0.79999999999999982</v>
      </c>
      <c r="Q19">
        <f t="shared" si="7"/>
        <v>3</v>
      </c>
      <c r="R19">
        <f t="shared" si="5"/>
        <v>0.3952056997052294</v>
      </c>
    </row>
    <row r="20" spans="1:18">
      <c r="A20" s="65">
        <v>37622</v>
      </c>
      <c r="B20" s="67">
        <v>13.124599</v>
      </c>
      <c r="C20" s="75">
        <f t="shared" si="1"/>
        <v>0.70902745295303871</v>
      </c>
      <c r="D20" s="35">
        <v>9.112142007337222E-2</v>
      </c>
      <c r="E20" s="35">
        <f t="shared" si="2"/>
        <v>1.7090274529530387</v>
      </c>
      <c r="F20" s="35">
        <v>0.01</v>
      </c>
      <c r="G20" s="36">
        <f t="shared" si="3"/>
        <v>0.6990274529530387</v>
      </c>
      <c r="H20" s="91">
        <v>0.28711551731486401</v>
      </c>
      <c r="I20" s="50">
        <f t="shared" si="0"/>
        <v>0</v>
      </c>
      <c r="J20" s="35">
        <f t="shared" si="4"/>
        <v>-6.9756110000000007</v>
      </c>
      <c r="K20" s="39"/>
      <c r="O20" s="30">
        <v>19</v>
      </c>
      <c r="P20" s="30">
        <f t="shared" si="6"/>
        <v>0.8999999999999998</v>
      </c>
      <c r="Q20">
        <f t="shared" si="7"/>
        <v>0</v>
      </c>
      <c r="R20">
        <f t="shared" si="5"/>
        <v>0.32494886018958991</v>
      </c>
    </row>
    <row r="21" spans="1:18">
      <c r="A21" s="65">
        <v>37987</v>
      </c>
      <c r="B21" s="67">
        <v>22.430299999999999</v>
      </c>
      <c r="C21" s="75">
        <f t="shared" si="1"/>
        <v>0.19296719170051227</v>
      </c>
      <c r="D21" s="35">
        <v>9.5526202082715922E-2</v>
      </c>
      <c r="E21" s="35">
        <f t="shared" si="2"/>
        <v>1.1929671917005122</v>
      </c>
      <c r="F21" s="35">
        <v>0.01</v>
      </c>
      <c r="G21" s="36">
        <f t="shared" si="3"/>
        <v>0.18296719170051226</v>
      </c>
      <c r="H21" s="91">
        <v>7.0115847944551959E-2</v>
      </c>
      <c r="I21" s="50">
        <f t="shared" si="0"/>
        <v>0</v>
      </c>
      <c r="J21" s="35">
        <f t="shared" si="4"/>
        <v>9.3057009999999991</v>
      </c>
      <c r="K21" s="39"/>
      <c r="O21" s="30">
        <v>20</v>
      </c>
      <c r="P21" s="30">
        <f t="shared" si="6"/>
        <v>0.99999999999999978</v>
      </c>
      <c r="Q21">
        <f t="shared" si="7"/>
        <v>0</v>
      </c>
      <c r="R21">
        <f t="shared" si="5"/>
        <v>0.25938228060246077</v>
      </c>
    </row>
    <row r="22" spans="1:18">
      <c r="A22" s="65">
        <v>38353</v>
      </c>
      <c r="B22" s="67">
        <v>26.758611999999999</v>
      </c>
      <c r="C22" s="75">
        <f t="shared" si="1"/>
        <v>-8.4865089414951744E-2</v>
      </c>
      <c r="D22" s="35">
        <v>9.6667553935868178E-2</v>
      </c>
      <c r="E22" s="35">
        <f t="shared" si="2"/>
        <v>0.91513491058504826</v>
      </c>
      <c r="F22" s="35">
        <v>0.03</v>
      </c>
      <c r="G22" s="36">
        <f t="shared" si="3"/>
        <v>-0.11486508941495174</v>
      </c>
      <c r="H22" s="91">
        <v>0.26785640274028455</v>
      </c>
      <c r="I22" s="50">
        <f t="shared" si="0"/>
        <v>1.3193988766304858E-2</v>
      </c>
      <c r="J22" s="35">
        <f t="shared" si="4"/>
        <v>4.3283120000000004</v>
      </c>
      <c r="K22" s="39"/>
    </row>
    <row r="23" spans="1:18">
      <c r="A23" s="65">
        <v>38718</v>
      </c>
      <c r="B23" s="67">
        <v>24.487739999999999</v>
      </c>
      <c r="C23" s="75">
        <f t="shared" si="1"/>
        <v>-6.2301380200867722E-3</v>
      </c>
      <c r="D23" s="35">
        <v>9.9138180278858498E-2</v>
      </c>
      <c r="E23" s="35">
        <f t="shared" si="2"/>
        <v>0.99376986197991324</v>
      </c>
      <c r="F23" s="35">
        <v>0.05</v>
      </c>
      <c r="G23" s="36">
        <f t="shared" si="3"/>
        <v>-5.6230138020086778E-2</v>
      </c>
      <c r="H23" s="91">
        <v>4.1121420073372217E-2</v>
      </c>
      <c r="I23" s="50">
        <f t="shared" si="0"/>
        <v>3.1618284217580085E-3</v>
      </c>
      <c r="J23" s="35">
        <f t="shared" si="4"/>
        <v>-2.2708720000000007</v>
      </c>
      <c r="K23" s="39"/>
    </row>
    <row r="24" spans="1:18">
      <c r="A24" s="65">
        <v>39083</v>
      </c>
      <c r="B24" s="67">
        <v>24.335177999999999</v>
      </c>
      <c r="C24" s="75">
        <f t="shared" si="1"/>
        <v>-0.39360640797449681</v>
      </c>
      <c r="D24" s="35">
        <v>0.1015477027226042</v>
      </c>
      <c r="E24" s="35">
        <f t="shared" si="2"/>
        <v>0.60639359202550325</v>
      </c>
      <c r="F24" s="35">
        <v>0.04</v>
      </c>
      <c r="G24" s="36">
        <f t="shared" si="3"/>
        <v>-0.43360640797449679</v>
      </c>
      <c r="H24" s="91">
        <v>-3.0716658332390685E-2</v>
      </c>
      <c r="I24" s="50">
        <f t="shared" si="0"/>
        <v>0.18801451703654576</v>
      </c>
      <c r="J24" s="35">
        <f t="shared" si="4"/>
        <v>-0.15256199999999964</v>
      </c>
      <c r="K24" s="39"/>
    </row>
    <row r="25" spans="1:18">
      <c r="A25" s="65">
        <v>39448</v>
      </c>
      <c r="B25" s="67">
        <v>14.756696</v>
      </c>
      <c r="C25" s="75">
        <f t="shared" si="1"/>
        <v>-0.8143215798441602</v>
      </c>
      <c r="D25" s="35">
        <v>0.17794581611436447</v>
      </c>
      <c r="E25" s="35">
        <f t="shared" si="2"/>
        <v>0.1856784201558398</v>
      </c>
      <c r="F25" s="35">
        <v>0.01</v>
      </c>
      <c r="G25" s="36">
        <f t="shared" si="3"/>
        <v>-0.82432157984416021</v>
      </c>
      <c r="H25" s="91">
        <v>-0.34904716426081461</v>
      </c>
      <c r="I25" s="50">
        <f t="shared" si="0"/>
        <v>0.67950606699677218</v>
      </c>
      <c r="J25" s="35">
        <f t="shared" si="4"/>
        <v>-9.5784819999999993</v>
      </c>
      <c r="K25" s="39"/>
    </row>
    <row r="26" spans="1:18">
      <c r="A26" s="65">
        <v>39814</v>
      </c>
      <c r="B26" s="67">
        <v>2.74</v>
      </c>
      <c r="C26" s="75">
        <f t="shared" si="1"/>
        <v>2.4708029197080288</v>
      </c>
      <c r="D26" s="35">
        <v>0.1829780095715304</v>
      </c>
      <c r="E26" s="35">
        <f t="shared" si="2"/>
        <v>3.4708029197080288</v>
      </c>
      <c r="F26" s="35">
        <v>1E-3</v>
      </c>
      <c r="G26" s="36">
        <f t="shared" si="3"/>
        <v>2.4698029197080289</v>
      </c>
      <c r="H26" s="91">
        <v>0.27495479029105319</v>
      </c>
      <c r="I26" s="50">
        <f t="shared" si="0"/>
        <v>0</v>
      </c>
      <c r="J26" s="35">
        <f t="shared" si="4"/>
        <v>-12.016696</v>
      </c>
      <c r="K26" s="39"/>
    </row>
    <row r="27" spans="1:18">
      <c r="A27" s="65">
        <v>40179</v>
      </c>
      <c r="B27" s="67">
        <v>9.51</v>
      </c>
      <c r="C27" s="75">
        <f t="shared" si="1"/>
        <v>0.73501577287066255</v>
      </c>
      <c r="D27" s="35">
        <v>0.19995948161254057</v>
      </c>
      <c r="E27" s="35">
        <f t="shared" si="2"/>
        <v>1.7350157728706626</v>
      </c>
      <c r="F27" s="35">
        <v>1E-3</v>
      </c>
      <c r="G27" s="36">
        <f t="shared" si="3"/>
        <v>0.73401577287066255</v>
      </c>
      <c r="H27" s="91">
        <v>0.22052819359472856</v>
      </c>
      <c r="I27" s="50">
        <f t="shared" si="0"/>
        <v>0</v>
      </c>
      <c r="J27" s="35">
        <f t="shared" si="4"/>
        <v>6.77</v>
      </c>
      <c r="K27" s="39"/>
    </row>
    <row r="28" spans="1:18">
      <c r="A28" s="65">
        <v>40544</v>
      </c>
      <c r="B28" s="67">
        <v>16.5</v>
      </c>
      <c r="C28" s="75">
        <f t="shared" si="1"/>
        <v>-0.33696969696969697</v>
      </c>
      <c r="D28" s="35">
        <v>0.22152819359472856</v>
      </c>
      <c r="E28" s="35">
        <f t="shared" si="2"/>
        <v>0.66303030303030308</v>
      </c>
      <c r="F28" s="35">
        <v>1E-3</v>
      </c>
      <c r="G28" s="36">
        <f t="shared" si="3"/>
        <v>-0.33796969696969698</v>
      </c>
      <c r="H28" s="91">
        <v>-8.2154058810507719E-2</v>
      </c>
      <c r="I28" s="50">
        <f t="shared" si="0"/>
        <v>0.1142235160697888</v>
      </c>
      <c r="J28" s="35">
        <f t="shared" si="4"/>
        <v>6.99</v>
      </c>
      <c r="K28" s="39"/>
    </row>
    <row r="29" spans="1:18">
      <c r="A29" s="65">
        <v>40909</v>
      </c>
      <c r="B29" s="67">
        <v>10.94</v>
      </c>
      <c r="C29" s="75">
        <f t="shared" si="1"/>
        <v>-0.22486288848263247</v>
      </c>
      <c r="D29" s="35">
        <v>0.22969169521572053</v>
      </c>
      <c r="E29" s="35">
        <f t="shared" si="2"/>
        <v>0.77513711151736753</v>
      </c>
      <c r="F29" s="35">
        <v>1E-3</v>
      </c>
      <c r="G29" s="36">
        <f t="shared" si="3"/>
        <v>-0.22586288848263247</v>
      </c>
      <c r="H29" s="91">
        <v>1.7711552685569395E-2</v>
      </c>
      <c r="I29" s="50">
        <f t="shared" si="0"/>
        <v>5.1014044393718073E-2</v>
      </c>
      <c r="J29" s="35">
        <f t="shared" si="4"/>
        <v>-5.5600000000000005</v>
      </c>
      <c r="K29" s="39"/>
    </row>
    <row r="30" spans="1:18">
      <c r="A30" s="65">
        <v>41275</v>
      </c>
      <c r="B30" s="67">
        <v>8.48</v>
      </c>
      <c r="C30" s="75">
        <f t="shared" si="1"/>
        <v>0.54481132075471683</v>
      </c>
      <c r="D30" s="35">
        <v>0.23668945911636594</v>
      </c>
      <c r="E30" s="35">
        <f t="shared" si="2"/>
        <v>1.5448113207547167</v>
      </c>
      <c r="F30" s="35">
        <v>1E-3</v>
      </c>
      <c r="G30" s="36">
        <f t="shared" si="3"/>
        <v>0.54381132075471683</v>
      </c>
      <c r="H30" s="91">
        <v>7.8596709589020389E-2</v>
      </c>
      <c r="I30" s="50">
        <f t="shared" si="0"/>
        <v>0</v>
      </c>
      <c r="J30" s="35">
        <f t="shared" si="4"/>
        <v>-2.4599999999999991</v>
      </c>
      <c r="K30" s="39"/>
    </row>
    <row r="31" spans="1:18">
      <c r="A31" s="65">
        <v>41640</v>
      </c>
      <c r="B31" s="67">
        <v>13.1</v>
      </c>
      <c r="C31" s="75">
        <f t="shared" si="1"/>
        <v>-6.9465648854961842E-2</v>
      </c>
      <c r="D31" s="35">
        <v>0.26026799297041986</v>
      </c>
      <c r="E31" s="35">
        <f t="shared" si="2"/>
        <v>0.93053435114503813</v>
      </c>
      <c r="F31" s="35">
        <v>1E-3</v>
      </c>
      <c r="G31" s="36">
        <f t="shared" si="3"/>
        <v>-7.0465648854961843E-2</v>
      </c>
      <c r="H31" s="91">
        <v>7.0457227220368526E-2</v>
      </c>
      <c r="I31" s="50">
        <f t="shared" si="0"/>
        <v>4.9654076685507857E-3</v>
      </c>
      <c r="J31" s="35">
        <f t="shared" si="4"/>
        <v>4.6199999999999992</v>
      </c>
      <c r="K31" s="39"/>
    </row>
    <row r="32" spans="1:18">
      <c r="A32" s="65">
        <v>42005</v>
      </c>
      <c r="B32" s="67">
        <v>12.19</v>
      </c>
      <c r="C32" s="75">
        <f t="shared" si="1"/>
        <v>-0.47333880229696473</v>
      </c>
      <c r="D32" s="35">
        <v>0.27595479029105319</v>
      </c>
      <c r="E32" s="35">
        <f t="shared" si="2"/>
        <v>0.52666119770303532</v>
      </c>
      <c r="F32" s="35">
        <v>1E-3</v>
      </c>
      <c r="G32" s="36">
        <f t="shared" si="3"/>
        <v>-0.47433880229696473</v>
      </c>
      <c r="H32" s="91">
        <v>-0.12717305966538311</v>
      </c>
      <c r="I32" s="50">
        <f t="shared" si="0"/>
        <v>0.22499729936451901</v>
      </c>
      <c r="J32" s="35">
        <f t="shared" si="4"/>
        <v>-0.91000000000000014</v>
      </c>
      <c r="K32" s="39"/>
    </row>
    <row r="33" spans="1:11">
      <c r="A33" s="65">
        <v>42370</v>
      </c>
      <c r="B33" s="67">
        <v>6.42</v>
      </c>
      <c r="C33" s="75">
        <f t="shared" si="1"/>
        <v>1.118380062305296</v>
      </c>
      <c r="D33" s="35">
        <v>0.29711551731486402</v>
      </c>
      <c r="E33" s="35">
        <f t="shared" si="2"/>
        <v>2.1183800623052962</v>
      </c>
      <c r="F33" s="35">
        <v>1E-3</v>
      </c>
      <c r="G33" s="36">
        <f t="shared" si="3"/>
        <v>1.1173800623052961</v>
      </c>
      <c r="H33" s="91">
        <v>0.19895948161254057</v>
      </c>
      <c r="I33" s="50">
        <f t="shared" si="0"/>
        <v>0</v>
      </c>
      <c r="J33" s="35">
        <f t="shared" si="4"/>
        <v>-5.77</v>
      </c>
      <c r="K33" s="39"/>
    </row>
    <row r="34" spans="1:11">
      <c r="A34" s="65">
        <v>42736</v>
      </c>
      <c r="B34" s="67">
        <v>13.6</v>
      </c>
      <c r="C34" s="75">
        <f t="shared" si="1"/>
        <v>0.71691176470588247</v>
      </c>
      <c r="D34" s="35">
        <v>0.29785640274028458</v>
      </c>
      <c r="E34" s="35">
        <f t="shared" si="2"/>
        <v>1.7169117647058825</v>
      </c>
      <c r="F34" s="35">
        <v>0.01</v>
      </c>
      <c r="G34" s="36">
        <f t="shared" si="3"/>
        <v>0.70691176470588246</v>
      </c>
      <c r="H34" s="91">
        <v>2.6767203626673564E-2</v>
      </c>
      <c r="I34" s="50">
        <f t="shared" si="0"/>
        <v>0</v>
      </c>
      <c r="J34" s="35">
        <f t="shared" si="4"/>
        <v>7.18</v>
      </c>
      <c r="K34" s="39"/>
    </row>
    <row r="35" spans="1:11">
      <c r="A35" s="65">
        <v>43101</v>
      </c>
      <c r="B35" s="67">
        <v>23.35</v>
      </c>
      <c r="C35" s="75">
        <f t="shared" si="1"/>
        <v>-0.37344753747323339</v>
      </c>
      <c r="D35" s="35">
        <v>0.37797607079110579</v>
      </c>
      <c r="E35" s="35">
        <f t="shared" si="2"/>
        <v>0.62655246252676666</v>
      </c>
      <c r="F35" s="35">
        <v>0.02</v>
      </c>
      <c r="G35" s="36">
        <f t="shared" si="3"/>
        <v>-0.39344753747323341</v>
      </c>
      <c r="H35" s="91">
        <v>-4.5771584280956873E-2</v>
      </c>
      <c r="I35" s="50">
        <f t="shared" si="0"/>
        <v>0.15480096474375141</v>
      </c>
      <c r="J35" s="35">
        <f t="shared" si="4"/>
        <v>9.7500000000000018</v>
      </c>
      <c r="K35" s="39"/>
    </row>
    <row r="36" spans="1:11" ht="17">
      <c r="A36" s="68">
        <v>43466</v>
      </c>
      <c r="B36" s="76">
        <v>14.63</v>
      </c>
      <c r="C36" s="39"/>
      <c r="D36" s="39"/>
      <c r="E36" s="40"/>
      <c r="F36" s="40"/>
      <c r="G36" s="66"/>
      <c r="H36" s="66"/>
      <c r="I36" s="77"/>
      <c r="J36" s="39"/>
      <c r="K36" s="39"/>
    </row>
    <row r="37" spans="1:11">
      <c r="A37" s="39"/>
      <c r="B37" s="88" t="s">
        <v>28</v>
      </c>
      <c r="C37" s="89">
        <f>AVERAGE(C2:C35)</f>
        <v>0.18930773918224</v>
      </c>
      <c r="D37" s="39"/>
      <c r="E37" s="61" t="s">
        <v>28</v>
      </c>
      <c r="F37" s="64">
        <f>AVERAGE(F2:F35)</f>
        <v>3.258823529411764E-2</v>
      </c>
      <c r="G37" s="64">
        <f>AVERAGE(G3:G35)</f>
        <v>0.14268235611326727</v>
      </c>
      <c r="H37" s="64">
        <f>AVERAGE(H3:H35)</f>
        <v>3.4482543765379112E-2</v>
      </c>
      <c r="I37" s="50">
        <f>AVERAGE(I2:I35)</f>
        <v>4.9273518733630131E-2</v>
      </c>
      <c r="J37" s="35">
        <f>B36-B35</f>
        <v>-8.7200000000000006</v>
      </c>
      <c r="K37" s="39"/>
    </row>
    <row r="38" spans="1:11">
      <c r="A38" s="39"/>
      <c r="B38" s="39"/>
      <c r="C38" s="39"/>
      <c r="D38" s="39"/>
      <c r="E38" s="78" t="s">
        <v>16</v>
      </c>
      <c r="F38" s="79"/>
      <c r="G38" s="79">
        <f>_xlfn.STDEV.S(G21:G35)</f>
        <v>0.82887491485114073</v>
      </c>
      <c r="H38" s="35">
        <f>_xlfn.STDEV.S(H3:H35)</f>
        <v>0.16578392546879619</v>
      </c>
      <c r="I38" s="51"/>
      <c r="J38" s="39"/>
      <c r="K38" s="39"/>
    </row>
    <row r="39" spans="1:11">
      <c r="A39" s="39"/>
      <c r="B39" s="39"/>
      <c r="C39" s="39"/>
      <c r="D39" s="39"/>
      <c r="E39" s="69"/>
      <c r="F39" s="40"/>
      <c r="G39" s="40"/>
      <c r="H39" s="39"/>
      <c r="I39" s="51"/>
      <c r="J39" s="39"/>
      <c r="K39" s="39"/>
    </row>
    <row r="40" spans="1:11">
      <c r="A40" s="39"/>
      <c r="B40" s="39"/>
      <c r="C40" s="39"/>
      <c r="D40" s="39"/>
      <c r="E40" s="39"/>
      <c r="F40" s="39"/>
      <c r="G40" s="39"/>
      <c r="H40" s="39"/>
      <c r="I40" s="51"/>
      <c r="J40" s="39"/>
      <c r="K40" s="39"/>
    </row>
    <row r="41" spans="1:11">
      <c r="A41" s="70" t="s">
        <v>8</v>
      </c>
      <c r="B41" s="35">
        <v>34</v>
      </c>
      <c r="C41" s="39"/>
      <c r="D41" s="39"/>
      <c r="E41" s="39"/>
      <c r="F41" s="39"/>
      <c r="G41" s="39"/>
      <c r="H41" s="39"/>
      <c r="I41" s="51"/>
      <c r="J41" s="39"/>
      <c r="K41" s="39"/>
    </row>
    <row r="42" spans="1:11" ht="41" customHeight="1">
      <c r="A42" s="71" t="s">
        <v>9</v>
      </c>
      <c r="B42" s="35">
        <f>AVERAGEA(C2:C35)</f>
        <v>0.18930773918224</v>
      </c>
      <c r="C42" s="39"/>
      <c r="D42" s="39"/>
      <c r="E42" s="39"/>
      <c r="F42" s="39"/>
      <c r="G42" s="39"/>
      <c r="H42" s="39"/>
      <c r="I42" s="51"/>
      <c r="J42" s="39"/>
      <c r="K42" s="39"/>
    </row>
    <row r="43" spans="1:11">
      <c r="A43" s="72"/>
      <c r="B43" s="35"/>
      <c r="C43" s="39"/>
      <c r="D43" s="39"/>
      <c r="E43" s="39"/>
      <c r="F43" s="39"/>
      <c r="G43" s="39"/>
      <c r="H43" s="39"/>
      <c r="I43" s="51"/>
      <c r="J43" s="39"/>
      <c r="K43" s="39"/>
    </row>
    <row r="44" spans="1:11" ht="32" customHeight="1">
      <c r="A44" s="70" t="s">
        <v>10</v>
      </c>
      <c r="B44" s="35">
        <f>_xlfn.VAR.S(C2:C35)</f>
        <v>0.3375381030121492</v>
      </c>
      <c r="C44" s="39"/>
      <c r="D44" s="39"/>
      <c r="E44" s="39"/>
      <c r="F44" s="39"/>
      <c r="G44" s="39"/>
      <c r="H44" s="39"/>
      <c r="I44" s="51"/>
      <c r="J44" s="39"/>
      <c r="K44" s="39"/>
    </row>
    <row r="45" spans="1:11" ht="34" customHeight="1">
      <c r="A45" s="70" t="s">
        <v>11</v>
      </c>
      <c r="B45" s="35">
        <f>_xlfn.STDEV.S(C2:C35)</f>
        <v>0.58098029485701941</v>
      </c>
      <c r="C45" s="39"/>
      <c r="D45" s="39"/>
      <c r="E45" s="39"/>
      <c r="F45" s="39"/>
      <c r="G45" s="39"/>
      <c r="H45" s="39"/>
      <c r="I45" s="51"/>
      <c r="J45" s="39"/>
      <c r="K45" s="39"/>
    </row>
    <row r="46" spans="1:11">
      <c r="A46" s="70"/>
      <c r="B46" s="35"/>
      <c r="C46" s="39"/>
      <c r="D46" s="39"/>
      <c r="E46" s="39"/>
      <c r="F46" s="39"/>
      <c r="G46" s="39"/>
      <c r="H46" s="39"/>
      <c r="I46" s="51"/>
      <c r="J46" s="39"/>
      <c r="K46" s="39"/>
    </row>
    <row r="47" spans="1:11" ht="34">
      <c r="A47" s="71" t="s">
        <v>17</v>
      </c>
      <c r="B47" s="35">
        <f>B42-1.65*B45</f>
        <v>-0.76930974733184199</v>
      </c>
      <c r="C47" s="39"/>
      <c r="D47" s="39" t="s">
        <v>20</v>
      </c>
      <c r="E47" s="39"/>
      <c r="F47" s="39"/>
      <c r="G47" s="39"/>
      <c r="H47" s="39"/>
      <c r="I47" s="51"/>
      <c r="J47" s="39"/>
      <c r="K47" s="39"/>
    </row>
    <row r="48" spans="1:11" ht="51">
      <c r="A48" s="71" t="s">
        <v>19</v>
      </c>
      <c r="B48" s="35">
        <f>GEOMEAN(MOD!E2:E35)</f>
        <v>1.0648033982745584</v>
      </c>
      <c r="C48" s="39"/>
      <c r="D48" s="39"/>
      <c r="E48" s="39"/>
      <c r="F48" s="39"/>
      <c r="G48" s="39"/>
      <c r="H48" s="39"/>
      <c r="I48" s="51"/>
      <c r="J48" s="39"/>
      <c r="K48" s="39"/>
    </row>
    <row r="49" spans="1:11">
      <c r="A49" s="70" t="s">
        <v>13</v>
      </c>
      <c r="B49" s="35">
        <f>SKEW(D2:D35)</f>
        <v>-0.24303675061649652</v>
      </c>
      <c r="C49" s="39"/>
      <c r="D49" s="39"/>
      <c r="E49" s="39"/>
      <c r="F49" s="39"/>
      <c r="G49" s="39"/>
      <c r="H49" s="39"/>
      <c r="I49" s="51"/>
      <c r="J49" s="39"/>
      <c r="K49" s="39"/>
    </row>
    <row r="50" spans="1:11">
      <c r="A50" s="70" t="s">
        <v>14</v>
      </c>
      <c r="B50" s="35">
        <f>KURT(D2:D35)</f>
        <v>-0.23052648457359881</v>
      </c>
      <c r="C50" s="39"/>
      <c r="D50" s="39"/>
      <c r="E50" s="39"/>
      <c r="F50" s="39"/>
      <c r="G50" s="39"/>
      <c r="H50" s="39"/>
      <c r="I50" s="51"/>
      <c r="J50" s="39"/>
      <c r="K50" s="39"/>
    </row>
    <row r="51" spans="1:11">
      <c r="A51" s="70"/>
      <c r="B51" s="35"/>
      <c r="C51" s="39"/>
      <c r="D51" s="39"/>
      <c r="E51" s="39"/>
      <c r="F51" s="39"/>
      <c r="G51" s="39"/>
      <c r="H51" s="39"/>
      <c r="I51" s="51"/>
      <c r="J51" s="39"/>
      <c r="K51" s="39"/>
    </row>
    <row r="52" spans="1:11">
      <c r="A52" s="70" t="s">
        <v>15</v>
      </c>
      <c r="B52" s="36">
        <f>B42-F37</f>
        <v>0.15671950388812236</v>
      </c>
      <c r="C52" s="39"/>
      <c r="D52" s="73" t="s">
        <v>26</v>
      </c>
      <c r="E52" s="39"/>
      <c r="F52" s="39"/>
      <c r="G52" s="39"/>
      <c r="H52" s="39"/>
      <c r="I52" s="51"/>
      <c r="J52" s="39"/>
      <c r="K52" s="39"/>
    </row>
    <row r="53" spans="1:11">
      <c r="A53" s="74" t="s">
        <v>29</v>
      </c>
      <c r="B53" s="35">
        <f>_xlfn.STDEV.S(G2:G35)</f>
        <v>0.58539988902915696</v>
      </c>
      <c r="C53" s="39"/>
      <c r="D53" s="39"/>
      <c r="E53" s="39"/>
      <c r="F53" s="39"/>
      <c r="G53" s="39"/>
      <c r="H53" s="39"/>
      <c r="I53" s="51"/>
      <c r="J53" s="39"/>
      <c r="K53" s="39"/>
    </row>
    <row r="54" spans="1:11" ht="33" customHeight="1">
      <c r="A54" s="71" t="s">
        <v>47</v>
      </c>
      <c r="B54" s="35">
        <f>B52/B53</f>
        <v>0.2677135866015114</v>
      </c>
      <c r="C54" s="39"/>
      <c r="D54" s="39"/>
      <c r="E54" s="39"/>
      <c r="F54" s="39"/>
      <c r="G54" s="39"/>
      <c r="H54" s="39"/>
      <c r="I54" s="51"/>
      <c r="J54" s="39"/>
      <c r="K54" s="39"/>
    </row>
    <row r="55" spans="1:11" ht="17">
      <c r="A55" s="70" t="s">
        <v>23</v>
      </c>
      <c r="B55" s="35">
        <f>B52/B56</f>
        <v>0.70601878998059697</v>
      </c>
      <c r="C55" s="39"/>
      <c r="D55" s="59" t="s">
        <v>30</v>
      </c>
      <c r="E55" s="39"/>
      <c r="F55" s="39"/>
      <c r="G55" s="39"/>
      <c r="H55" s="39"/>
      <c r="I55" s="51"/>
      <c r="J55" s="39"/>
      <c r="K55" s="39"/>
    </row>
    <row r="56" spans="1:11">
      <c r="A56" s="35" t="s">
        <v>31</v>
      </c>
      <c r="B56" s="35">
        <f>SQRT(I37)</f>
        <v>0.22197639228897773</v>
      </c>
      <c r="C56" s="39"/>
      <c r="D56" s="39"/>
      <c r="E56" s="39"/>
      <c r="F56" s="39"/>
      <c r="G56" s="39"/>
      <c r="H56" s="39"/>
      <c r="I56" s="51"/>
      <c r="J56" s="39"/>
      <c r="K56" s="39"/>
    </row>
    <row r="57" spans="1:11">
      <c r="A57" s="39"/>
      <c r="B57" s="39"/>
      <c r="C57" s="39"/>
      <c r="D57" s="39"/>
      <c r="E57" s="39"/>
      <c r="F57" s="39"/>
      <c r="G57" s="39"/>
      <c r="H57" s="39"/>
      <c r="I57" s="51"/>
      <c r="J57" s="39"/>
      <c r="K57" s="39"/>
    </row>
    <row r="59" spans="1:11">
      <c r="A59" s="21"/>
    </row>
    <row r="60" spans="1:11">
      <c r="A60" s="21"/>
    </row>
    <row r="61" spans="1:11">
      <c r="A61" s="21"/>
    </row>
    <row r="63" spans="1:11">
      <c r="A63" s="25"/>
      <c r="B63" s="25"/>
    </row>
  </sheetData>
  <sortState ref="D2:D35">
    <sortCondition ref="D2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8BAA-0938-3846-A56D-699D8E8D14AF}">
  <dimension ref="A1:F38"/>
  <sheetViews>
    <sheetView topLeftCell="A18" zoomScale="180" zoomScaleNormal="100" workbookViewId="0">
      <selection activeCell="E2" sqref="E2"/>
    </sheetView>
  </sheetViews>
  <sheetFormatPr baseColWidth="10" defaultRowHeight="16"/>
  <cols>
    <col min="1" max="1" width="11.1640625" style="29" bestFit="1" customWidth="1"/>
    <col min="2" max="2" width="20.33203125" style="26" bestFit="1" customWidth="1"/>
    <col min="3" max="3" width="15.83203125" customWidth="1"/>
    <col min="4" max="4" width="13.1640625" bestFit="1" customWidth="1"/>
    <col min="5" max="5" width="19.6640625" customWidth="1"/>
    <col min="6" max="6" width="13" style="26" bestFit="1" customWidth="1"/>
  </cols>
  <sheetData>
    <row r="1" spans="1:6">
      <c r="A1" s="80" t="s">
        <v>0</v>
      </c>
      <c r="B1" s="33" t="s">
        <v>33</v>
      </c>
      <c r="C1" s="49" t="s">
        <v>34</v>
      </c>
      <c r="D1" s="49" t="s">
        <v>35</v>
      </c>
      <c r="E1" s="33" t="s">
        <v>46</v>
      </c>
      <c r="F1" s="33" t="s">
        <v>5</v>
      </c>
    </row>
    <row r="2" spans="1:6">
      <c r="A2" s="81">
        <v>1985</v>
      </c>
      <c r="B2" s="13">
        <v>0.17897897403053567</v>
      </c>
      <c r="C2" s="13">
        <v>0.20487970413148016</v>
      </c>
      <c r="D2" s="13">
        <v>0.22087860735207376</v>
      </c>
      <c r="E2" s="13">
        <v>0.68994538045834186</v>
      </c>
      <c r="F2" s="14">
        <v>7.0000000000000007E-2</v>
      </c>
    </row>
    <row r="3" spans="1:6">
      <c r="A3" s="81">
        <v>1986</v>
      </c>
      <c r="B3" s="13">
        <v>0.29417314332879951</v>
      </c>
      <c r="C3" s="13">
        <v>0.16765938061915603</v>
      </c>
      <c r="D3" s="13">
        <v>0.37368159742380019</v>
      </c>
      <c r="E3" s="13">
        <v>0.35711434785329932</v>
      </c>
      <c r="F3" s="15">
        <v>0.06</v>
      </c>
    </row>
    <row r="4" spans="1:6">
      <c r="A4" s="81">
        <v>1987</v>
      </c>
      <c r="B4" s="13">
        <v>-6.2062101601019271E-2</v>
      </c>
      <c r="C4" s="13">
        <v>-0.12088751153959429</v>
      </c>
      <c r="D4" s="13">
        <v>-9.2593308923310483E-2</v>
      </c>
      <c r="E4" s="13">
        <v>5.0551775184090868E-2</v>
      </c>
      <c r="F4" s="13">
        <v>0.06</v>
      </c>
    </row>
    <row r="5" spans="1:6">
      <c r="A5" s="81">
        <v>1988</v>
      </c>
      <c r="B5" s="13">
        <v>0.1571556109227478</v>
      </c>
      <c r="C5" s="13">
        <v>0.16420067893702298</v>
      </c>
      <c r="D5" s="13">
        <v>0.19614757416852022</v>
      </c>
      <c r="E5" s="13">
        <v>3.1765093373052521E-2</v>
      </c>
      <c r="F5" s="13">
        <v>7.0000000000000007E-2</v>
      </c>
    </row>
    <row r="6" spans="1:6">
      <c r="A6" s="81">
        <v>1989</v>
      </c>
      <c r="B6" s="13">
        <v>0.10626276899767109</v>
      </c>
      <c r="C6" s="13">
        <v>3.6132570230727246E-2</v>
      </c>
      <c r="D6" s="13">
        <v>0.1059718415049672</v>
      </c>
      <c r="E6" s="13">
        <v>0.2111500605554455</v>
      </c>
      <c r="F6" s="13">
        <v>0.08</v>
      </c>
    </row>
    <row r="7" spans="1:6">
      <c r="A7" s="81">
        <v>1990</v>
      </c>
      <c r="B7" s="13">
        <v>4.5125825290615457E-2</v>
      </c>
      <c r="C7" s="13">
        <v>-3.8479462389978945E-3</v>
      </c>
      <c r="D7" s="13">
        <v>5.6300945673204497E-2</v>
      </c>
      <c r="E7" s="13">
        <v>1.4584645520779873E-2</v>
      </c>
      <c r="F7" s="13">
        <v>7.0000000000000007E-2</v>
      </c>
    </row>
    <row r="8" spans="1:6">
      <c r="A8" s="81">
        <v>1991</v>
      </c>
      <c r="B8" s="13">
        <v>0.1885558320585316</v>
      </c>
      <c r="C8" s="13">
        <v>0.49736843078604248</v>
      </c>
      <c r="D8" s="13">
        <v>0.17797537194748003</v>
      </c>
      <c r="E8" s="13">
        <v>0.45656368190804775</v>
      </c>
      <c r="F8" s="13">
        <v>0.05</v>
      </c>
    </row>
    <row r="9" spans="1:6">
      <c r="A9" s="81">
        <v>1992</v>
      </c>
      <c r="B9" s="13">
        <v>7.338910923574811E-2</v>
      </c>
      <c r="C9" s="13">
        <v>0.12274875010001045</v>
      </c>
      <c r="D9" s="13">
        <v>2.686607328686327E-2</v>
      </c>
      <c r="E9" s="13">
        <v>0.5682710632503174</v>
      </c>
      <c r="F9" s="13">
        <v>0.03</v>
      </c>
    </row>
    <row r="10" spans="1:6">
      <c r="A10" s="81">
        <v>1993</v>
      </c>
      <c r="B10" s="13">
        <v>9.7611527639390017E-2</v>
      </c>
      <c r="C10" s="13">
        <v>0.14953893207692917</v>
      </c>
      <c r="D10" s="13">
        <v>0.20192148247734137</v>
      </c>
      <c r="E10" s="13">
        <v>0.54376888542840107</v>
      </c>
      <c r="F10" s="13">
        <v>0.03</v>
      </c>
    </row>
    <row r="11" spans="1:6">
      <c r="A11" s="81">
        <v>1994</v>
      </c>
      <c r="B11" s="13">
        <v>-2.3234509973874422E-2</v>
      </c>
      <c r="C11" s="13">
        <v>-5.6554225192789867E-2</v>
      </c>
      <c r="D11" s="13">
        <v>-3.3807899833739212E-2</v>
      </c>
      <c r="E11" s="13">
        <v>2.2358174300539359E-2</v>
      </c>
      <c r="F11" s="13">
        <v>0.04</v>
      </c>
    </row>
    <row r="12" spans="1:6">
      <c r="A12" s="81">
        <v>1995</v>
      </c>
      <c r="B12" s="13">
        <v>0.35202585439323147</v>
      </c>
      <c r="C12" s="13">
        <v>0.40332365222473004</v>
      </c>
      <c r="D12" s="13">
        <v>0.40361502625308721</v>
      </c>
      <c r="E12" s="13">
        <v>-0.1320893911909512</v>
      </c>
      <c r="F12" s="16">
        <v>0.05</v>
      </c>
    </row>
    <row r="13" spans="1:6">
      <c r="A13" s="81">
        <v>1996</v>
      </c>
      <c r="B13" s="13">
        <v>0.2360616777440433</v>
      </c>
      <c r="C13" s="13">
        <v>0.30200315649503856</v>
      </c>
      <c r="D13" s="13">
        <v>0.26278243846358423</v>
      </c>
      <c r="E13" s="13">
        <v>0.16455742281318822</v>
      </c>
      <c r="F13" s="13">
        <v>0.05</v>
      </c>
    </row>
    <row r="14" spans="1:6">
      <c r="A14" s="81">
        <v>1997</v>
      </c>
      <c r="B14" s="13">
        <v>0.24692182592206327</v>
      </c>
      <c r="C14" s="13">
        <v>0.17357684760361231</v>
      </c>
      <c r="D14" s="13">
        <v>0.16048667800306787</v>
      </c>
      <c r="E14" s="13">
        <v>0.25370576009868107</v>
      </c>
      <c r="F14" s="13">
        <v>0.05</v>
      </c>
    </row>
    <row r="15" spans="1:6">
      <c r="A15" s="81">
        <v>1998</v>
      </c>
      <c r="B15" s="13">
        <v>0.30538211240045565</v>
      </c>
      <c r="C15" s="13">
        <v>0.54745696831578805</v>
      </c>
      <c r="D15" s="13">
        <v>0.1836881145892621</v>
      </c>
      <c r="E15" s="13">
        <v>-0.15529385102119617</v>
      </c>
      <c r="F15" s="13">
        <v>0.05</v>
      </c>
    </row>
    <row r="16" spans="1:6">
      <c r="A16" s="81">
        <v>1999</v>
      </c>
      <c r="B16" s="13">
        <v>8.9728317850391759E-2</v>
      </c>
      <c r="C16" s="13">
        <v>0.5724354485833747</v>
      </c>
      <c r="D16" s="13">
        <v>0.16900618793348277</v>
      </c>
      <c r="E16" s="13">
        <v>-0.11267599073336473</v>
      </c>
      <c r="F16" s="13">
        <v>0.05</v>
      </c>
    </row>
    <row r="17" spans="1:6">
      <c r="A17" s="81">
        <v>2000</v>
      </c>
      <c r="B17" s="13">
        <v>-2.0402128275951305E-2</v>
      </c>
      <c r="C17" s="13">
        <v>-0.29632395319203941</v>
      </c>
      <c r="D17" s="13">
        <v>-4.8599034665822377E-3</v>
      </c>
      <c r="E17" s="13">
        <v>8.0298849693141258E-2</v>
      </c>
      <c r="F17" s="13">
        <v>0.06</v>
      </c>
    </row>
    <row r="18" spans="1:6">
      <c r="A18" s="81">
        <v>2001</v>
      </c>
      <c r="B18" s="13">
        <v>-0.1726268894618129</v>
      </c>
      <c r="C18" s="13">
        <v>-0.30248165419987993</v>
      </c>
      <c r="D18" s="13">
        <v>-8.8851688630136719E-2</v>
      </c>
      <c r="E18" s="13">
        <v>2.8120226611698558E-2</v>
      </c>
      <c r="F18" s="13">
        <v>0.03</v>
      </c>
    </row>
    <row r="19" spans="1:6">
      <c r="A19" s="81">
        <v>2002</v>
      </c>
      <c r="B19" s="13">
        <v>-0.24287732339496448</v>
      </c>
      <c r="C19" s="13">
        <v>-0.31701679178012393</v>
      </c>
      <c r="D19" s="13">
        <v>-0.1881239859879032</v>
      </c>
      <c r="E19" s="13">
        <v>-0.34704169757430398</v>
      </c>
      <c r="F19" s="13">
        <v>0.02</v>
      </c>
    </row>
    <row r="20" spans="1:6">
      <c r="A20" s="81">
        <v>2003</v>
      </c>
      <c r="B20" s="13">
        <v>0.32187681329610635</v>
      </c>
      <c r="C20" s="13">
        <v>0.56418669615466044</v>
      </c>
      <c r="D20" s="13">
        <v>0.30224952366237567</v>
      </c>
      <c r="E20" s="13">
        <v>0.70902745295303871</v>
      </c>
      <c r="F20" s="13">
        <v>0.01</v>
      </c>
    </row>
    <row r="21" spans="1:6">
      <c r="A21" s="81">
        <v>2004</v>
      </c>
      <c r="B21" s="13">
        <v>4.4327367126999646E-2</v>
      </c>
      <c r="C21" s="13">
        <v>-1.8101251977795919E-3</v>
      </c>
      <c r="D21" s="13">
        <v>1.78308968589043E-4</v>
      </c>
      <c r="E21" s="13">
        <v>0.19296719170051227</v>
      </c>
      <c r="F21" s="13">
        <v>0.01</v>
      </c>
    </row>
    <row r="22" spans="1:6">
      <c r="A22" s="81">
        <v>2005</v>
      </c>
      <c r="B22" s="13">
        <v>8.3647205403553804E-2</v>
      </c>
      <c r="C22" s="13">
        <v>0.11802220042860224</v>
      </c>
      <c r="D22" s="13">
        <v>3.5740900961436547E-2</v>
      </c>
      <c r="E22" s="13">
        <v>-8.4865089414951744E-2</v>
      </c>
      <c r="F22" s="13">
        <v>0.03</v>
      </c>
    </row>
    <row r="23" spans="1:6">
      <c r="A23" s="81">
        <v>2006</v>
      </c>
      <c r="B23" s="13">
        <v>0.12355480863415691</v>
      </c>
      <c r="C23" s="13">
        <v>6.8569905429411854E-2</v>
      </c>
      <c r="D23" s="13">
        <v>0.16169835792473891</v>
      </c>
      <c r="E23" s="13">
        <v>-6.2301380200867722E-3</v>
      </c>
      <c r="F23" s="13">
        <v>0.05</v>
      </c>
    </row>
    <row r="24" spans="1:6">
      <c r="A24" s="81">
        <v>2007</v>
      </c>
      <c r="B24" s="13">
        <v>-4.1502072960716445E-2</v>
      </c>
      <c r="C24" s="13">
        <v>-3.0061660454717847E-2</v>
      </c>
      <c r="D24" s="13">
        <v>2.2714803661999759E-3</v>
      </c>
      <c r="E24" s="13">
        <v>-0.39360640797449681</v>
      </c>
      <c r="F24" s="13">
        <v>0.04</v>
      </c>
    </row>
    <row r="25" spans="1:6">
      <c r="A25" s="81">
        <v>2008</v>
      </c>
      <c r="B25" s="13">
        <v>-0.40090676751337884</v>
      </c>
      <c r="C25" s="13">
        <v>-0.38221486702275836</v>
      </c>
      <c r="D25" s="13">
        <v>-0.36753897593635915</v>
      </c>
      <c r="E25" s="13">
        <v>-0.8143215798441602</v>
      </c>
      <c r="F25" s="13">
        <v>0.01</v>
      </c>
    </row>
    <row r="26" spans="1:6">
      <c r="A26" s="81">
        <v>2009</v>
      </c>
      <c r="B26" s="13">
        <v>0.3002736335770716</v>
      </c>
      <c r="C26" s="13">
        <v>0.45443033419017981</v>
      </c>
      <c r="D26" s="13">
        <v>0.25828101608883303</v>
      </c>
      <c r="E26" s="13">
        <v>2.4708029197080288</v>
      </c>
      <c r="F26" s="13">
        <v>1E-3</v>
      </c>
    </row>
    <row r="27" spans="1:6">
      <c r="A27" s="81">
        <v>2010</v>
      </c>
      <c r="B27" s="13">
        <v>0.19764962331403998</v>
      </c>
      <c r="C27" s="13">
        <v>0.25740096154548903</v>
      </c>
      <c r="D27" s="13">
        <v>0.18123967286890413</v>
      </c>
      <c r="E27" s="13">
        <v>0.73501577287066255</v>
      </c>
      <c r="F27" s="13">
        <v>1E-3</v>
      </c>
    </row>
    <row r="28" spans="1:6">
      <c r="A28" s="81">
        <v>2011</v>
      </c>
      <c r="B28" s="13">
        <v>2.0441357806586298E-2</v>
      </c>
      <c r="C28" s="13">
        <v>4.2132087461740818E-2</v>
      </c>
      <c r="D28" s="13">
        <v>6.2309523133803425E-2</v>
      </c>
      <c r="E28" s="13">
        <v>-0.33696969696969697</v>
      </c>
      <c r="F28" s="13">
        <v>1E-3</v>
      </c>
    </row>
    <row r="29" spans="1:6">
      <c r="A29" s="81">
        <v>2012</v>
      </c>
      <c r="B29" s="13">
        <v>0.1414953758270337</v>
      </c>
      <c r="C29" s="13">
        <v>0.11666967017778877</v>
      </c>
      <c r="D29" s="13">
        <v>9.7180293918018495E-2</v>
      </c>
      <c r="E29" s="13">
        <v>-0.22486288848263247</v>
      </c>
      <c r="F29" s="13">
        <v>1E-3</v>
      </c>
    </row>
    <row r="30" spans="1:6">
      <c r="A30" s="81">
        <v>2013</v>
      </c>
      <c r="B30" s="13">
        <v>0.18989258722549662</v>
      </c>
      <c r="C30" s="13">
        <v>0.3060821913197786</v>
      </c>
      <c r="D30" s="13">
        <v>0.132625728552138</v>
      </c>
      <c r="E30" s="13">
        <v>0.54481132075471683</v>
      </c>
      <c r="F30" s="13">
        <v>1E-3</v>
      </c>
    </row>
    <row r="31" spans="1:6">
      <c r="A31" s="81">
        <v>2014</v>
      </c>
      <c r="B31" s="13">
        <v>0.11915248489623778</v>
      </c>
      <c r="C31" s="13">
        <v>0.12947755932163579</v>
      </c>
      <c r="D31" s="13">
        <v>9.338898368447944E-2</v>
      </c>
      <c r="E31" s="13">
        <v>-6.9465648854961842E-2</v>
      </c>
      <c r="F31" s="13">
        <v>1E-3</v>
      </c>
    </row>
    <row r="32" spans="1:6">
      <c r="A32" s="81">
        <v>2015</v>
      </c>
      <c r="B32" s="13">
        <v>-2.7443746722759246E-2</v>
      </c>
      <c r="C32" s="13">
        <v>-4.5930821112214922E-3</v>
      </c>
      <c r="D32" s="13">
        <v>-4.0702039317812709E-2</v>
      </c>
      <c r="E32" s="13">
        <v>-0.47333880229696473</v>
      </c>
      <c r="F32" s="13">
        <v>1E-3</v>
      </c>
    </row>
    <row r="33" spans="1:6">
      <c r="A33" s="81">
        <v>2016</v>
      </c>
      <c r="B33" s="13">
        <v>0.17453002141245419</v>
      </c>
      <c r="C33" s="13">
        <v>0.21691604844035384</v>
      </c>
      <c r="D33" s="13">
        <v>0.20634805037210355</v>
      </c>
      <c r="E33" s="13">
        <v>1.118380062305296</v>
      </c>
      <c r="F33" s="13">
        <v>1E-3</v>
      </c>
    </row>
    <row r="34" spans="1:6">
      <c r="A34" s="81">
        <v>2017</v>
      </c>
      <c r="B34" s="13">
        <v>0.23912724904102114</v>
      </c>
      <c r="C34" s="13">
        <v>0.3199923645444081</v>
      </c>
      <c r="D34" s="13">
        <v>0.31641524129022675</v>
      </c>
      <c r="E34" s="13">
        <v>0.71691176470588247</v>
      </c>
      <c r="F34" s="13">
        <v>0.01</v>
      </c>
    </row>
    <row r="35" spans="1:6">
      <c r="A35" s="81">
        <v>2018</v>
      </c>
      <c r="B35" s="13">
        <v>-4.2393064157577612E-2</v>
      </c>
      <c r="C35" s="13">
        <v>-1.7505241375555897E-2</v>
      </c>
      <c r="D35" s="13">
        <v>-4.396739945063248E-2</v>
      </c>
      <c r="E35" s="13">
        <v>-0.37344753747323339</v>
      </c>
      <c r="F35" s="13">
        <v>0.02</v>
      </c>
    </row>
    <row r="36" spans="1:6">
      <c r="A36" s="81">
        <v>2019</v>
      </c>
      <c r="B36" s="82"/>
      <c r="C36" s="13"/>
      <c r="D36" s="13"/>
      <c r="E36" s="83"/>
      <c r="F36" s="51"/>
    </row>
    <row r="37" spans="1:6">
      <c r="A37" s="84"/>
      <c r="B37" s="51"/>
      <c r="C37" s="16"/>
      <c r="D37" s="83"/>
      <c r="E37" s="83"/>
      <c r="F37" s="51"/>
    </row>
    <row r="38" spans="1:6">
      <c r="A38" s="84"/>
      <c r="B38" s="51"/>
      <c r="C38" s="83"/>
      <c r="D38" s="83"/>
      <c r="E38" s="83"/>
      <c r="F38" s="5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B66-13C2-2547-BB1C-31513537EA1F}">
  <dimension ref="A1:E36"/>
  <sheetViews>
    <sheetView topLeftCell="A13" zoomScale="140" workbookViewId="0">
      <selection activeCell="E2" sqref="E2"/>
    </sheetView>
  </sheetViews>
  <sheetFormatPr baseColWidth="10" defaultRowHeight="16"/>
  <sheetData>
    <row r="1" spans="1:5">
      <c r="A1" s="27" t="s">
        <v>0</v>
      </c>
      <c r="B1" s="1" t="s">
        <v>33</v>
      </c>
      <c r="C1" s="8" t="s">
        <v>34</v>
      </c>
      <c r="D1" s="9" t="s">
        <v>35</v>
      </c>
      <c r="E1" s="20" t="s">
        <v>46</v>
      </c>
    </row>
    <row r="2" spans="1:5">
      <c r="A2" s="28">
        <v>1985</v>
      </c>
      <c r="B2" s="4">
        <v>0.10897897403053566</v>
      </c>
      <c r="C2" s="4">
        <v>0.13487970413148015</v>
      </c>
      <c r="D2" s="10">
        <v>0.15087860735207376</v>
      </c>
      <c r="E2" s="3">
        <v>0.61994538045834191</v>
      </c>
    </row>
    <row r="3" spans="1:5">
      <c r="A3" s="28">
        <v>1986</v>
      </c>
      <c r="B3" s="4">
        <v>0.23417314332879952</v>
      </c>
      <c r="C3" s="4">
        <v>0.10765938061915603</v>
      </c>
      <c r="D3" s="10">
        <v>0.3136815974238002</v>
      </c>
      <c r="E3" s="3">
        <v>0.29711434785329932</v>
      </c>
    </row>
    <row r="4" spans="1:5">
      <c r="A4" s="28">
        <v>1987</v>
      </c>
      <c r="B4" s="4">
        <v>-0.12206210160101927</v>
      </c>
      <c r="C4" s="4">
        <v>-0.18088751153959429</v>
      </c>
      <c r="D4" s="10">
        <v>-0.15259330892331047</v>
      </c>
      <c r="E4" s="3">
        <v>-9.44822481590913E-3</v>
      </c>
    </row>
    <row r="5" spans="1:5">
      <c r="A5" s="28">
        <v>1988</v>
      </c>
      <c r="B5" s="4">
        <v>8.7155610922747789E-2</v>
      </c>
      <c r="C5" s="4">
        <v>9.4200678937022969E-2</v>
      </c>
      <c r="D5" s="10">
        <v>0.12614757416852021</v>
      </c>
      <c r="E5" s="3">
        <v>-3.8234906626947486E-2</v>
      </c>
    </row>
    <row r="6" spans="1:5">
      <c r="A6" s="28">
        <v>1989</v>
      </c>
      <c r="B6" s="4">
        <v>2.626276899767109E-2</v>
      </c>
      <c r="C6" s="4">
        <v>-4.3867429769272756E-2</v>
      </c>
      <c r="D6" s="10">
        <v>2.5971841504967202E-2</v>
      </c>
      <c r="E6" s="3">
        <v>0.13115006055544548</v>
      </c>
    </row>
    <row r="7" spans="1:5">
      <c r="A7" s="28">
        <v>1990</v>
      </c>
      <c r="B7" s="4">
        <v>-2.487417470938455E-2</v>
      </c>
      <c r="C7" s="4">
        <v>-7.3847946238997902E-2</v>
      </c>
      <c r="D7" s="10">
        <v>-1.3699054326795509E-2</v>
      </c>
      <c r="E7" s="3">
        <v>-5.5415354479220136E-2</v>
      </c>
    </row>
    <row r="8" spans="1:5">
      <c r="A8" s="28">
        <v>1991</v>
      </c>
      <c r="B8" s="4">
        <v>0.13855583205853161</v>
      </c>
      <c r="C8" s="4">
        <v>0.44736843078604249</v>
      </c>
      <c r="D8" s="10">
        <v>0.12797537194748004</v>
      </c>
      <c r="E8" s="3">
        <v>0.40656368190804776</v>
      </c>
    </row>
    <row r="9" spans="1:5">
      <c r="A9" s="28">
        <v>1992</v>
      </c>
      <c r="B9" s="4">
        <v>4.3389109235748111E-2</v>
      </c>
      <c r="C9" s="4">
        <v>9.2748750100010449E-2</v>
      </c>
      <c r="D9" s="10">
        <v>-3.1339267131367289E-3</v>
      </c>
      <c r="E9" s="3">
        <v>0.53827106325031737</v>
      </c>
    </row>
    <row r="10" spans="1:5">
      <c r="A10" s="28">
        <v>1993</v>
      </c>
      <c r="B10" s="4">
        <v>6.7611527639390018E-2</v>
      </c>
      <c r="C10" s="4">
        <v>0.11953893207692917</v>
      </c>
      <c r="D10" s="10">
        <v>0.17192148247734138</v>
      </c>
      <c r="E10" s="3">
        <v>0.51376888542840105</v>
      </c>
    </row>
    <row r="11" spans="1:5">
      <c r="A11" s="28">
        <v>1994</v>
      </c>
      <c r="B11" s="4">
        <v>-6.323450997387442E-2</v>
      </c>
      <c r="C11" s="4">
        <v>-9.6554225192789861E-2</v>
      </c>
      <c r="D11" s="10">
        <v>-7.3807899833739213E-2</v>
      </c>
      <c r="E11" s="3">
        <v>-1.7641825699460642E-2</v>
      </c>
    </row>
    <row r="12" spans="1:5">
      <c r="A12" s="28">
        <v>1995</v>
      </c>
      <c r="B12" s="4">
        <v>0.30202585439323149</v>
      </c>
      <c r="C12" s="4">
        <v>0.35332365222473006</v>
      </c>
      <c r="D12" s="10">
        <v>0.35361502625308722</v>
      </c>
      <c r="E12" s="3">
        <v>-0.18208939119095119</v>
      </c>
    </row>
    <row r="13" spans="1:5">
      <c r="A13" s="28">
        <v>1996</v>
      </c>
      <c r="B13" s="4">
        <v>0.18606167774404331</v>
      </c>
      <c r="C13" s="4">
        <v>0.25200315649503857</v>
      </c>
      <c r="D13" s="10">
        <v>0.21278243846358424</v>
      </c>
      <c r="E13" s="3">
        <v>0.11455742281318822</v>
      </c>
    </row>
    <row r="14" spans="1:5">
      <c r="A14" s="28">
        <v>1997</v>
      </c>
      <c r="B14" s="4">
        <v>0.19692182592206325</v>
      </c>
      <c r="C14" s="4">
        <v>0.1235768476036123</v>
      </c>
      <c r="D14" s="10">
        <v>0.11048667800306787</v>
      </c>
      <c r="E14" s="3">
        <v>0.20370576009868108</v>
      </c>
    </row>
    <row r="15" spans="1:5">
      <c r="A15" s="28">
        <v>1998</v>
      </c>
      <c r="B15" s="4">
        <v>0.25538211240045566</v>
      </c>
      <c r="C15" s="4">
        <v>0.49745696831578806</v>
      </c>
      <c r="D15" s="10">
        <v>0.13368811458926211</v>
      </c>
      <c r="E15" s="3">
        <v>-0.20529385102119618</v>
      </c>
    </row>
    <row r="16" spans="1:5">
      <c r="A16" s="28">
        <v>1999</v>
      </c>
      <c r="B16" s="4">
        <v>3.9728317850391756E-2</v>
      </c>
      <c r="C16" s="4">
        <v>0.52243544858337465</v>
      </c>
      <c r="D16" s="10">
        <v>0.11900618793348276</v>
      </c>
      <c r="E16" s="3">
        <v>-0.16267599073336475</v>
      </c>
    </row>
    <row r="17" spans="1:5">
      <c r="A17" s="28">
        <v>2000</v>
      </c>
      <c r="B17" s="4">
        <v>-8.0402128275951307E-2</v>
      </c>
      <c r="C17" s="4">
        <v>-0.35632395319203941</v>
      </c>
      <c r="D17" s="10">
        <v>-6.4859903466582242E-2</v>
      </c>
      <c r="E17" s="3">
        <v>2.029884969314126E-2</v>
      </c>
    </row>
    <row r="18" spans="1:5">
      <c r="A18" s="28">
        <v>2001</v>
      </c>
      <c r="B18" s="4">
        <v>-0.2026268894618129</v>
      </c>
      <c r="C18" s="4">
        <v>-0.33248165419987996</v>
      </c>
      <c r="D18" s="10">
        <v>-0.11885168863013672</v>
      </c>
      <c r="E18" s="3">
        <v>-1.8797733883014409E-3</v>
      </c>
    </row>
    <row r="19" spans="1:5">
      <c r="A19" s="28">
        <v>2002</v>
      </c>
      <c r="B19" s="4">
        <v>-0.2628773233949645</v>
      </c>
      <c r="C19" s="4">
        <v>-0.33701679178012395</v>
      </c>
      <c r="D19" s="10">
        <v>-0.20812398598790319</v>
      </c>
      <c r="E19" s="3">
        <v>-0.36704169757430399</v>
      </c>
    </row>
    <row r="20" spans="1:5">
      <c r="A20" s="28">
        <v>2003</v>
      </c>
      <c r="B20" s="4">
        <v>0.31187681329610634</v>
      </c>
      <c r="C20" s="4">
        <v>0.55418669615466043</v>
      </c>
      <c r="D20" s="10">
        <v>0.29224952366237567</v>
      </c>
      <c r="E20" s="3">
        <v>0.6990274529530387</v>
      </c>
    </row>
    <row r="21" spans="1:5">
      <c r="A21" s="28">
        <v>2004</v>
      </c>
      <c r="B21" s="4">
        <v>3.4327367126999644E-2</v>
      </c>
      <c r="C21" s="4">
        <v>-1.1810125197779592E-2</v>
      </c>
      <c r="D21" s="10">
        <v>-9.8216910314109576E-3</v>
      </c>
      <c r="E21" s="3">
        <v>0.18296719170051226</v>
      </c>
    </row>
    <row r="22" spans="1:5">
      <c r="A22" s="28">
        <v>2005</v>
      </c>
      <c r="B22" s="4">
        <v>5.3647205403553805E-2</v>
      </c>
      <c r="C22" s="4">
        <v>8.8022200428602246E-2</v>
      </c>
      <c r="D22" s="10">
        <v>5.7409009614365486E-3</v>
      </c>
      <c r="E22" s="3">
        <v>-0.11486508941495174</v>
      </c>
    </row>
    <row r="23" spans="1:5">
      <c r="A23" s="28">
        <v>2006</v>
      </c>
      <c r="B23" s="4">
        <v>7.3554808634156907E-2</v>
      </c>
      <c r="C23" s="4">
        <v>1.8569905429411851E-2</v>
      </c>
      <c r="D23" s="10">
        <v>0.11169835792473891</v>
      </c>
      <c r="E23" s="3">
        <v>-5.6230138020086778E-2</v>
      </c>
    </row>
    <row r="24" spans="1:5">
      <c r="A24" s="28">
        <v>2007</v>
      </c>
      <c r="B24" s="4">
        <v>-8.1502072960716446E-2</v>
      </c>
      <c r="C24" s="4">
        <v>-7.0061660454717845E-2</v>
      </c>
      <c r="D24" s="10">
        <v>-3.7728519633800028E-2</v>
      </c>
      <c r="E24" s="3">
        <v>-0.43360640797449679</v>
      </c>
    </row>
    <row r="25" spans="1:5">
      <c r="A25" s="28">
        <v>2008</v>
      </c>
      <c r="B25" s="4">
        <v>-0.41090676751337885</v>
      </c>
      <c r="C25" s="4">
        <v>-0.39221486702275837</v>
      </c>
      <c r="D25" s="10">
        <v>-0.37753897593635916</v>
      </c>
      <c r="E25" s="3">
        <v>-0.82432157984416021</v>
      </c>
    </row>
    <row r="26" spans="1:5">
      <c r="A26" s="28">
        <v>2009</v>
      </c>
      <c r="B26" s="4">
        <v>0.2992736335770716</v>
      </c>
      <c r="C26" s="4">
        <v>0.45343033419017981</v>
      </c>
      <c r="D26" s="10">
        <v>0.25728101608883303</v>
      </c>
      <c r="E26" s="3">
        <v>2.4698029197080289</v>
      </c>
    </row>
    <row r="27" spans="1:5">
      <c r="A27" s="28">
        <v>2010</v>
      </c>
      <c r="B27" s="4">
        <v>0.19664962331403998</v>
      </c>
      <c r="C27" s="4">
        <v>0.25640096154548903</v>
      </c>
      <c r="D27" s="10">
        <v>0.18023967286890413</v>
      </c>
      <c r="E27" s="3">
        <v>0.73401577287066255</v>
      </c>
    </row>
    <row r="28" spans="1:5">
      <c r="A28" s="28">
        <v>2011</v>
      </c>
      <c r="B28" s="4">
        <v>1.9441357806586297E-2</v>
      </c>
      <c r="C28" s="4">
        <v>4.1132087461740817E-2</v>
      </c>
      <c r="D28" s="10">
        <v>6.1309523133803424E-2</v>
      </c>
      <c r="E28" s="3">
        <v>-0.33796969696969698</v>
      </c>
    </row>
    <row r="29" spans="1:5">
      <c r="A29" s="28">
        <v>2012</v>
      </c>
      <c r="B29" s="4">
        <v>0.1404953758270337</v>
      </c>
      <c r="C29" s="4">
        <v>0.11566967017778877</v>
      </c>
      <c r="D29" s="10">
        <v>9.6180293918018495E-2</v>
      </c>
      <c r="E29" s="3">
        <v>-0.22586288848263247</v>
      </c>
    </row>
    <row r="30" spans="1:5">
      <c r="A30" s="28">
        <v>2013</v>
      </c>
      <c r="B30" s="4">
        <v>0.18889258722549662</v>
      </c>
      <c r="C30" s="4">
        <v>0.3050821913197786</v>
      </c>
      <c r="D30" s="10">
        <v>0.131625728552138</v>
      </c>
      <c r="E30" s="3">
        <v>0.54381132075471683</v>
      </c>
    </row>
    <row r="31" spans="1:5">
      <c r="A31" s="28">
        <v>2014</v>
      </c>
      <c r="B31" s="4">
        <v>0.11815248489623778</v>
      </c>
      <c r="C31" s="4">
        <v>0.12847755932163579</v>
      </c>
      <c r="D31" s="10">
        <v>9.2388983684479439E-2</v>
      </c>
      <c r="E31" s="3">
        <v>-7.0465648854961843E-2</v>
      </c>
    </row>
    <row r="32" spans="1:5">
      <c r="A32" s="28">
        <v>2015</v>
      </c>
      <c r="B32" s="4">
        <v>-2.8443746722759247E-2</v>
      </c>
      <c r="C32" s="4">
        <v>-5.5930821112214922E-3</v>
      </c>
      <c r="D32" s="10">
        <v>-4.170203931781271E-2</v>
      </c>
      <c r="E32" s="3">
        <v>-0.47433880229696473</v>
      </c>
    </row>
    <row r="33" spans="1:5">
      <c r="A33" s="28">
        <v>2016</v>
      </c>
      <c r="B33" s="4">
        <v>0.17353002141245419</v>
      </c>
      <c r="C33" s="4">
        <v>0.21591604844035384</v>
      </c>
      <c r="D33" s="10">
        <v>0.20534805037210355</v>
      </c>
      <c r="E33" s="3">
        <v>1.1173800623052961</v>
      </c>
    </row>
    <row r="34" spans="1:5">
      <c r="A34" s="28">
        <v>2017</v>
      </c>
      <c r="B34" s="4">
        <v>0.22912724904102114</v>
      </c>
      <c r="C34" s="4">
        <v>0.30999236454440809</v>
      </c>
      <c r="D34" s="10">
        <v>0.30641524129022674</v>
      </c>
      <c r="E34" s="3">
        <v>0.70691176470588246</v>
      </c>
    </row>
    <row r="35" spans="1:5">
      <c r="A35" s="28">
        <v>2018</v>
      </c>
      <c r="B35" s="4">
        <v>-6.2393064157577616E-2</v>
      </c>
      <c r="C35" s="4">
        <v>-3.7505241375555901E-2</v>
      </c>
      <c r="D35" s="10">
        <v>-6.3967399450632484E-2</v>
      </c>
      <c r="E35" s="3">
        <v>-0.39344753747323341</v>
      </c>
    </row>
    <row r="36" spans="1:5">
      <c r="A36" s="28">
        <v>2019</v>
      </c>
      <c r="B36" s="19"/>
      <c r="C36" s="4"/>
      <c r="D36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58FA-D571-F44C-A888-5EF014F14B7F}">
  <dimension ref="A1:F21"/>
  <sheetViews>
    <sheetView zoomScale="200" workbookViewId="0">
      <selection activeCell="F18" sqref="F18"/>
    </sheetView>
  </sheetViews>
  <sheetFormatPr baseColWidth="10" defaultRowHeight="16"/>
  <sheetData>
    <row r="1" spans="1:6">
      <c r="C1" t="s">
        <v>33</v>
      </c>
      <c r="D1" t="s">
        <v>34</v>
      </c>
      <c r="E1" t="s">
        <v>35</v>
      </c>
      <c r="F1" t="s">
        <v>46</v>
      </c>
    </row>
    <row r="2" spans="1:6">
      <c r="A2">
        <v>1</v>
      </c>
      <c r="B2">
        <v>-0.9</v>
      </c>
      <c r="C2">
        <v>3.1886950622420658E-8</v>
      </c>
      <c r="D2">
        <v>3.2172480442301411E-4</v>
      </c>
      <c r="E2">
        <v>1.0072250041629369E-8</v>
      </c>
      <c r="F2">
        <v>0.11840850048058903</v>
      </c>
    </row>
    <row r="3" spans="1:6">
      <c r="A3">
        <v>2</v>
      </c>
      <c r="B3">
        <v>-0.8</v>
      </c>
      <c r="C3">
        <v>1.0115017060028441E-6</v>
      </c>
      <c r="D3">
        <v>1.5513516774443459E-3</v>
      </c>
      <c r="E3">
        <v>3.903523380686524E-7</v>
      </c>
      <c r="F3">
        <v>0.16110378524209407</v>
      </c>
    </row>
    <row r="4" spans="1:6">
      <c r="A4">
        <v>3</v>
      </c>
      <c r="B4">
        <v>-0.70000000000000007</v>
      </c>
      <c r="C4">
        <v>2.2272150495797369E-5</v>
      </c>
      <c r="D4">
        <v>6.3706124756433532E-3</v>
      </c>
      <c r="E4">
        <v>1.0309995636679263E-5</v>
      </c>
      <c r="F4">
        <v>0.21279532173709173</v>
      </c>
    </row>
    <row r="5" spans="1:6">
      <c r="A5">
        <v>4</v>
      </c>
      <c r="B5">
        <v>-0.60000000000000009</v>
      </c>
      <c r="C5">
        <v>3.404078668159493E-4</v>
      </c>
      <c r="D5">
        <v>2.2279083948755923E-2</v>
      </c>
      <c r="E5">
        <v>1.8558017846854818E-4</v>
      </c>
      <c r="F5">
        <v>0.27286753967899968</v>
      </c>
    </row>
    <row r="6" spans="1:6">
      <c r="A6">
        <v>5</v>
      </c>
      <c r="B6">
        <v>-0.50000000000000011</v>
      </c>
      <c r="C6">
        <v>3.6114277116399605E-3</v>
      </c>
      <c r="D6">
        <v>6.635271321132051E-2</v>
      </c>
      <c r="E6">
        <v>2.2765442939005022E-3</v>
      </c>
      <c r="F6">
        <v>0.33968404012381831</v>
      </c>
    </row>
    <row r="7" spans="1:6">
      <c r="A7">
        <v>6</v>
      </c>
      <c r="B7">
        <v>-0.40000000000000013</v>
      </c>
      <c r="C7">
        <v>2.6595010550474082E-2</v>
      </c>
      <c r="D7">
        <v>0.16829269163301691</v>
      </c>
      <c r="E7">
        <v>1.9032333154832413E-2</v>
      </c>
      <c r="F7">
        <v>0.41051769088560114</v>
      </c>
    </row>
    <row r="8" spans="1:6">
      <c r="A8">
        <v>7</v>
      </c>
      <c r="B8">
        <v>-0.30000000000000016</v>
      </c>
      <c r="C8">
        <v>0.13594502230081618</v>
      </c>
      <c r="D8">
        <v>0.36351056768821333</v>
      </c>
      <c r="E8">
        <v>0.10843746791430922</v>
      </c>
      <c r="F8">
        <v>0.4816394818096687</v>
      </c>
    </row>
    <row r="9" spans="1:6">
      <c r="A9">
        <v>8</v>
      </c>
      <c r="B9">
        <v>-0.20000000000000015</v>
      </c>
      <c r="C9">
        <v>0.48235674545930085</v>
      </c>
      <c r="D9">
        <v>0.66867338776568053</v>
      </c>
      <c r="E9">
        <v>0.42105430753380396</v>
      </c>
      <c r="F9">
        <v>0.54858730278498535</v>
      </c>
    </row>
    <row r="10" spans="1:6">
      <c r="A10">
        <v>9</v>
      </c>
      <c r="B10">
        <v>-0.10000000000000014</v>
      </c>
      <c r="C10">
        <v>1.1879968929157141</v>
      </c>
      <c r="D10">
        <v>1.0475053547522613</v>
      </c>
      <c r="E10">
        <v>1.1142131288459129</v>
      </c>
      <c r="F10">
        <v>0.60660067676881768</v>
      </c>
    </row>
    <row r="11" spans="1:6">
      <c r="A11">
        <v>10</v>
      </c>
      <c r="B11">
        <v>-1.3877787807814457E-16</v>
      </c>
      <c r="C11">
        <v>2.0309730283851963</v>
      </c>
      <c r="D11">
        <v>1.3974738122554875</v>
      </c>
      <c r="E11">
        <v>2.0094159180165714</v>
      </c>
      <c r="F11">
        <v>0.65116867074509499</v>
      </c>
    </row>
    <row r="12" spans="1:6">
      <c r="A12">
        <v>11</v>
      </c>
      <c r="B12">
        <v>9.9999999999999867E-2</v>
      </c>
      <c r="C12">
        <v>2.4100991508758884</v>
      </c>
      <c r="D12">
        <v>1.5877287862722502</v>
      </c>
      <c r="E12">
        <v>2.4696921149500555</v>
      </c>
      <c r="F12">
        <v>0.67860580804366477</v>
      </c>
    </row>
    <row r="13" spans="1:6">
      <c r="A13">
        <v>12</v>
      </c>
      <c r="B13">
        <v>0.19999999999999987</v>
      </c>
      <c r="C13">
        <v>1.9852150825829886</v>
      </c>
      <c r="D13">
        <v>1.5362226832898436</v>
      </c>
      <c r="E13">
        <v>2.0686508790087053</v>
      </c>
      <c r="F13">
        <v>0.68655465358919876</v>
      </c>
    </row>
    <row r="14" spans="1:6">
      <c r="A14">
        <v>13</v>
      </c>
      <c r="B14">
        <v>0.29999999999999988</v>
      </c>
      <c r="C14">
        <v>1.1350686400192218</v>
      </c>
      <c r="D14">
        <v>1.2658354153745099</v>
      </c>
      <c r="E14">
        <v>1.1808724730497155</v>
      </c>
      <c r="F14">
        <v>0.67432013229129328</v>
      </c>
    </row>
    <row r="15" spans="1:6">
      <c r="A15">
        <v>14</v>
      </c>
      <c r="B15">
        <v>0.39999999999999991</v>
      </c>
      <c r="C15">
        <v>0.45048318678162202</v>
      </c>
      <c r="D15">
        <v>0.88827108438933322</v>
      </c>
      <c r="E15">
        <v>0.45939916978648077</v>
      </c>
      <c r="F15">
        <v>0.64296984442854077</v>
      </c>
    </row>
    <row r="16" spans="1:6">
      <c r="A16">
        <v>15</v>
      </c>
      <c r="B16">
        <v>0.49999999999999989</v>
      </c>
      <c r="C16">
        <v>0.12410147713386717</v>
      </c>
      <c r="D16">
        <v>0.53083435443408433</v>
      </c>
      <c r="E16">
        <v>0.12180043043131925</v>
      </c>
      <c r="F16">
        <v>0.59518030486400997</v>
      </c>
    </row>
    <row r="17" spans="1:6">
      <c r="A17">
        <v>16</v>
      </c>
      <c r="B17">
        <v>0.59999999999999987</v>
      </c>
      <c r="C17">
        <v>2.3731064381324583E-2</v>
      </c>
      <c r="D17">
        <v>0.27015793780580055</v>
      </c>
      <c r="E17">
        <v>2.2007912471738028E-2</v>
      </c>
      <c r="F17">
        <v>0.53485981058594168</v>
      </c>
    </row>
    <row r="18" spans="1:6">
      <c r="A18">
        <v>17</v>
      </c>
      <c r="B18">
        <v>0.69999999999999984</v>
      </c>
      <c r="C18">
        <v>3.1499190061958526E-3</v>
      </c>
      <c r="D18">
        <v>0.11709049917124205</v>
      </c>
      <c r="E18">
        <v>2.7100686184398813E-3</v>
      </c>
      <c r="F18">
        <v>0.46662161109893024</v>
      </c>
    </row>
    <row r="19" spans="1:6">
      <c r="A19">
        <v>18</v>
      </c>
      <c r="B19">
        <v>0.79999999999999982</v>
      </c>
      <c r="C19">
        <v>2.9021740793684777E-4</v>
      </c>
      <c r="D19">
        <v>4.321861014544956E-2</v>
      </c>
      <c r="E19">
        <v>2.2743281901466188E-4</v>
      </c>
      <c r="F19">
        <v>0.3952056997052294</v>
      </c>
    </row>
    <row r="20" spans="1:6">
      <c r="A20">
        <v>19</v>
      </c>
      <c r="B20">
        <v>0.8999999999999998</v>
      </c>
      <c r="C20">
        <v>1.8560489829578379E-5</v>
      </c>
      <c r="D20">
        <v>1.3585172253852877E-2</v>
      </c>
      <c r="E20">
        <v>1.3007606538504924E-5</v>
      </c>
      <c r="F20">
        <v>0.32494886018958991</v>
      </c>
    </row>
    <row r="21" spans="1:6">
      <c r="A21">
        <v>20</v>
      </c>
      <c r="B21">
        <v>0.99999999999999978</v>
      </c>
      <c r="C21">
        <v>8.23943269851781E-7</v>
      </c>
      <c r="D21">
        <v>3.6366768881400226E-3</v>
      </c>
      <c r="E21">
        <v>5.0700595335115939E-7</v>
      </c>
      <c r="F21">
        <v>0.25938228060246077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GSPC</vt:lpstr>
      <vt:lpstr>IXIC</vt:lpstr>
      <vt:lpstr>DJI</vt:lpstr>
      <vt:lpstr>MOD</vt:lpstr>
      <vt:lpstr>Rate of Return</vt:lpstr>
      <vt:lpstr>Excess return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2019-10-07T17:08:45Z</dcterms:created>
  <dcterms:modified xsi:type="dcterms:W3CDTF">2019-10-12T02:56:51Z</dcterms:modified>
</cp:coreProperties>
</file>