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.mwangi.CAPWELL\OneDrive - Capwell Industries Ltd\ALL DOCS\INSURANCE\Claims status\"/>
    </mc:Choice>
  </mc:AlternateContent>
  <xr:revisionPtr revIDLastSave="0" documentId="8_{EEA98E15-6633-4575-944D-02107D9EDCE9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21st March23" sheetId="1" state="hidden" r:id="rId1"/>
    <sheet name="18th Aug23" sheetId="2" state="hidden" r:id="rId2"/>
    <sheet name="12th Sept23" sheetId="4" state="hidden" r:id="rId3"/>
    <sheet name="Ledger Sept23" sheetId="3" state="hidden" r:id="rId4"/>
    <sheet name="SUMMARRY" sheetId="10" state="hidden" r:id="rId5"/>
    <sheet name="Final summary" sheetId="11" r:id="rId6"/>
    <sheet name="Summary" sheetId="6" state="hidden" r:id="rId7"/>
    <sheet name="summary final" sheetId="14" state="hidden" r:id="rId8"/>
    <sheet name="Sheet1" sheetId="16" state="hidden" r:id="rId9"/>
    <sheet name="Wiba" sheetId="8" r:id="rId10"/>
    <sheet name=" Ledger as at 31st Dec 2024" sheetId="5" r:id="rId11"/>
    <sheet name="LEDGER" sheetId="15" r:id="rId12"/>
    <sheet name="Machinery Bdown" sheetId="7" r:id="rId13"/>
    <sheet name="SETTLED &amp; CLOSED CLAIMS" sheetId="17" r:id="rId14"/>
  </sheets>
  <definedNames>
    <definedName name="_xlnm._FilterDatabase" localSheetId="10" hidden="1">' Ledger as at 31st Dec 2024'!$A$1:$L$161</definedName>
    <definedName name="_xlnm._FilterDatabase" localSheetId="9" hidden="1">Wiba!$A$1:$I$151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1" l="1"/>
  <c r="A121" i="8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E28" i="11"/>
  <c r="E34" i="11"/>
  <c r="A2" i="7" l="1"/>
  <c r="H10" i="17" l="1"/>
  <c r="H28" i="11"/>
  <c r="F19" i="7" l="1"/>
  <c r="H10" i="11"/>
  <c r="H11" i="11"/>
  <c r="H12" i="11"/>
  <c r="H13" i="11"/>
  <c r="H18" i="11"/>
  <c r="H19" i="11"/>
  <c r="H20" i="11"/>
  <c r="H21" i="11"/>
  <c r="H22" i="11"/>
  <c r="H24" i="11" l="1"/>
  <c r="E20" i="8"/>
  <c r="E151" i="8" s="1"/>
  <c r="E26" i="11" s="1"/>
  <c r="F15" i="6"/>
  <c r="F30" i="6"/>
  <c r="F38" i="6"/>
  <c r="F34" i="6"/>
  <c r="F8" i="6"/>
  <c r="E30" i="6"/>
  <c r="E8" i="6"/>
  <c r="E32" i="6"/>
  <c r="E8" i="11" l="1"/>
  <c r="E14" i="11"/>
  <c r="H40" i="14"/>
  <c r="F39" i="14"/>
  <c r="G35" i="14"/>
  <c r="F35" i="14"/>
  <c r="H34" i="14"/>
  <c r="E33" i="14"/>
  <c r="E35" i="14" s="1"/>
  <c r="F31" i="14"/>
  <c r="E31" i="14"/>
  <c r="H30" i="14"/>
  <c r="G31" i="14"/>
  <c r="G26" i="14"/>
  <c r="G39" i="14" s="1"/>
  <c r="F26" i="14"/>
  <c r="E26" i="14"/>
  <c r="H24" i="14"/>
  <c r="H23" i="14"/>
  <c r="H22" i="14"/>
  <c r="H21" i="14"/>
  <c r="H20" i="14"/>
  <c r="G18" i="14"/>
  <c r="F18" i="14"/>
  <c r="E17" i="14"/>
  <c r="H17" i="14" s="1"/>
  <c r="H16" i="14"/>
  <c r="H15" i="14"/>
  <c r="H14" i="14"/>
  <c r="H13" i="14"/>
  <c r="G11" i="14"/>
  <c r="F11" i="14"/>
  <c r="E11" i="14"/>
  <c r="H10" i="14"/>
  <c r="H9" i="14"/>
  <c r="H8" i="14"/>
  <c r="H7" i="14"/>
  <c r="H6" i="14"/>
  <c r="A6" i="14"/>
  <c r="A7" i="14" s="1"/>
  <c r="A8" i="14" s="1"/>
  <c r="A9" i="14" s="1"/>
  <c r="A10" i="14" s="1"/>
  <c r="A13" i="14" s="1"/>
  <c r="A14" i="14" s="1"/>
  <c r="A15" i="14" s="1"/>
  <c r="A16" i="14" s="1"/>
  <c r="H5" i="14"/>
  <c r="G36" i="6"/>
  <c r="H42" i="6"/>
  <c r="L161" i="5"/>
  <c r="F44" i="10"/>
  <c r="G30" i="10"/>
  <c r="H30" i="10" s="1"/>
  <c r="G31" i="10"/>
  <c r="H31" i="10" s="1"/>
  <c r="E39" i="10"/>
  <c r="I39" i="10" s="1"/>
  <c r="E40" i="10"/>
  <c r="H40" i="10" s="1"/>
  <c r="H41" i="10" s="1"/>
  <c r="F41" i="10"/>
  <c r="G41" i="10"/>
  <c r="G24" i="11"/>
  <c r="F24" i="11"/>
  <c r="G16" i="11"/>
  <c r="F16" i="11"/>
  <c r="G8" i="11"/>
  <c r="F8" i="11"/>
  <c r="H7" i="11"/>
  <c r="H6" i="11"/>
  <c r="H5" i="11"/>
  <c r="G37" i="10"/>
  <c r="F37" i="10"/>
  <c r="H36" i="10"/>
  <c r="E35" i="10"/>
  <c r="E37" i="10" s="1"/>
  <c r="F33" i="10"/>
  <c r="E33" i="10"/>
  <c r="H32" i="10"/>
  <c r="G26" i="10"/>
  <c r="F26" i="10"/>
  <c r="E25" i="10"/>
  <c r="E26" i="10" s="1"/>
  <c r="H24" i="10"/>
  <c r="H23" i="10"/>
  <c r="H22" i="10"/>
  <c r="H21" i="10"/>
  <c r="H20" i="10"/>
  <c r="G18" i="10"/>
  <c r="F18" i="10"/>
  <c r="E17" i="10"/>
  <c r="E18" i="10" s="1"/>
  <c r="H16" i="10"/>
  <c r="H15" i="10"/>
  <c r="H14" i="10"/>
  <c r="H13" i="10"/>
  <c r="G11" i="10"/>
  <c r="F11" i="10"/>
  <c r="E11" i="10"/>
  <c r="H10" i="10"/>
  <c r="H9" i="10"/>
  <c r="H8" i="10"/>
  <c r="H7" i="10"/>
  <c r="H6" i="10"/>
  <c r="A6" i="10"/>
  <c r="A7" i="10" s="1"/>
  <c r="A8" i="10" s="1"/>
  <c r="A9" i="10" s="1"/>
  <c r="A10" i="10" s="1"/>
  <c r="A13" i="10" s="1"/>
  <c r="A14" i="10" s="1"/>
  <c r="A15" i="10" s="1"/>
  <c r="A16" i="10" s="1"/>
  <c r="H5" i="10"/>
  <c r="G8" i="6"/>
  <c r="G15" i="6"/>
  <c r="G23" i="6"/>
  <c r="G27" i="6"/>
  <c r="G28" i="6"/>
  <c r="G30" i="6"/>
  <c r="G34" i="6"/>
  <c r="E23" i="6"/>
  <c r="F32" i="11" l="1"/>
  <c r="G32" i="11"/>
  <c r="L162" i="5"/>
  <c r="L163" i="5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E43" i="6"/>
  <c r="G33" i="10"/>
  <c r="F20" i="7"/>
  <c r="F21" i="7" s="1"/>
  <c r="H14" i="11"/>
  <c r="H16" i="11" s="1"/>
  <c r="E41" i="14"/>
  <c r="H11" i="14"/>
  <c r="H18" i="14"/>
  <c r="H26" i="14"/>
  <c r="E18" i="14"/>
  <c r="A17" i="14"/>
  <c r="A24" i="14" s="1"/>
  <c r="A20" i="14"/>
  <c r="A21" i="14" s="1"/>
  <c r="A22" i="14" s="1"/>
  <c r="H33" i="14"/>
  <c r="H35" i="14" s="1"/>
  <c r="H31" i="14"/>
  <c r="G38" i="6"/>
  <c r="G41" i="6" s="1"/>
  <c r="H36" i="6"/>
  <c r="E41" i="10"/>
  <c r="G44" i="10"/>
  <c r="H26" i="10"/>
  <c r="H11" i="10"/>
  <c r="H35" i="10"/>
  <c r="H37" i="10" s="1"/>
  <c r="H8" i="11"/>
  <c r="A20" i="10"/>
  <c r="A21" i="10" s="1"/>
  <c r="A22" i="10" s="1"/>
  <c r="A17" i="10"/>
  <c r="A24" i="10" s="1"/>
  <c r="H33" i="10"/>
  <c r="H17" i="10"/>
  <c r="H18" i="10" s="1"/>
  <c r="H33" i="6"/>
  <c r="E32" i="11" l="1"/>
  <c r="E36" i="11" s="1"/>
  <c r="A28" i="14"/>
  <c r="A30" i="14" s="1"/>
  <c r="A33" i="14" s="1"/>
  <c r="A34" i="14" s="1"/>
  <c r="A23" i="14"/>
  <c r="E46" i="10"/>
  <c r="A23" i="10"/>
  <c r="A28" i="10"/>
  <c r="A30" i="10" s="1"/>
  <c r="A31" i="10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l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32" i="10"/>
  <c r="A35" i="10" s="1"/>
  <c r="A36" i="10" s="1"/>
  <c r="A39" i="10" s="1"/>
  <c r="A40" i="10" s="1"/>
  <c r="H32" i="6"/>
  <c r="H34" i="6" s="1"/>
  <c r="E14" i="6"/>
  <c r="E34" i="6" l="1"/>
  <c r="E37" i="6"/>
  <c r="E38" i="6" s="1"/>
  <c r="F23" i="6"/>
  <c r="H20" i="6"/>
  <c r="H7" i="6"/>
  <c r="H6" i="6"/>
  <c r="H5" i="6"/>
  <c r="H13" i="6"/>
  <c r="H12" i="6"/>
  <c r="H11" i="6"/>
  <c r="H10" i="6"/>
  <c r="H19" i="6"/>
  <c r="H18" i="6"/>
  <c r="H17" i="6"/>
  <c r="H29" i="6"/>
  <c r="H27" i="6"/>
  <c r="E15" i="6"/>
  <c r="H37" i="6" l="1"/>
  <c r="H38" i="6" s="1"/>
  <c r="H21" i="6"/>
  <c r="H23" i="6" s="1"/>
  <c r="H14" i="6"/>
  <c r="H15" i="6" s="1"/>
  <c r="H8" i="6"/>
  <c r="F41" i="6"/>
  <c r="A5" i="6"/>
  <c r="A6" i="6" s="1"/>
  <c r="A7" i="6" s="1"/>
  <c r="A10" i="6" s="1"/>
  <c r="A11" i="6" s="1"/>
  <c r="A12" i="6" s="1"/>
  <c r="A13" i="6" s="1"/>
  <c r="H28" i="6" l="1"/>
  <c r="H30" i="6" s="1"/>
  <c r="A17" i="6"/>
  <c r="A18" i="6" s="1"/>
  <c r="A19" i="6" s="1"/>
  <c r="A14" i="6"/>
  <c r="A21" i="6" s="1"/>
  <c r="E34" i="4"/>
  <c r="F28" i="4"/>
  <c r="E28" i="4"/>
  <c r="G27" i="4"/>
  <c r="G26" i="4"/>
  <c r="A26" i="4"/>
  <c r="A27" i="4" s="1"/>
  <c r="G28" i="4" l="1"/>
  <c r="A25" i="6"/>
  <c r="A27" i="6" s="1"/>
  <c r="A28" i="6" s="1"/>
  <c r="A29" i="6" s="1"/>
  <c r="A32" i="6" s="1"/>
  <c r="A33" i="6" s="1"/>
  <c r="A36" i="6" s="1"/>
  <c r="A37" i="6" s="1"/>
  <c r="A20" i="6"/>
  <c r="H26" i="4"/>
  <c r="H28" i="4" s="1"/>
  <c r="H24" i="4"/>
  <c r="H22" i="4"/>
  <c r="G22" i="4"/>
  <c r="G30" i="4" s="1"/>
  <c r="F22" i="4"/>
  <c r="E22" i="4"/>
  <c r="H17" i="4"/>
  <c r="G17" i="4"/>
  <c r="F17" i="4"/>
  <c r="E17" i="4"/>
  <c r="H11" i="4"/>
  <c r="G11" i="4"/>
  <c r="F11" i="4"/>
  <c r="E11" i="4"/>
  <c r="A6" i="4"/>
  <c r="A7" i="4" s="1"/>
  <c r="A8" i="4" s="1"/>
  <c r="A9" i="4" s="1"/>
  <c r="A10" i="4" s="1"/>
  <c r="A13" i="4" s="1"/>
  <c r="A14" i="4" s="1"/>
  <c r="A15" i="4" s="1"/>
  <c r="A16" i="4" s="1"/>
  <c r="A19" i="4" s="1"/>
  <c r="A20" i="4" s="1"/>
  <c r="A21" i="4" s="1"/>
  <c r="A24" i="4" s="1"/>
  <c r="E30" i="4" l="1"/>
  <c r="H30" i="4"/>
  <c r="F30" i="4"/>
  <c r="F29" i="2"/>
  <c r="F22" i="2"/>
  <c r="G22" i="2"/>
  <c r="H22" i="2"/>
  <c r="G28" i="2"/>
  <c r="E29" i="2"/>
  <c r="E22" i="2"/>
  <c r="F17" i="2"/>
  <c r="E17" i="2"/>
  <c r="E31" i="2" s="1"/>
  <c r="G27" i="2"/>
  <c r="H27" i="2" s="1"/>
  <c r="H29" i="2" s="1"/>
  <c r="H24" i="2"/>
  <c r="H17" i="2"/>
  <c r="F11" i="2"/>
  <c r="E35" i="2"/>
  <c r="E11" i="2"/>
  <c r="A6" i="2"/>
  <c r="A7" i="2" s="1"/>
  <c r="A8" i="2" s="1"/>
  <c r="A9" i="2" s="1"/>
  <c r="A10" i="2" s="1"/>
  <c r="A13" i="2" s="1"/>
  <c r="A14" i="2" s="1"/>
  <c r="A15" i="2" s="1"/>
  <c r="A16" i="2" s="1"/>
  <c r="A19" i="2" s="1"/>
  <c r="A20" i="2" s="1"/>
  <c r="A21" i="2" s="1"/>
  <c r="A24" i="2" s="1"/>
  <c r="E11" i="1"/>
  <c r="E15" i="1"/>
  <c r="E18" i="1"/>
  <c r="A6" i="1"/>
  <c r="A7" i="1" s="1"/>
  <c r="G31" i="2" l="1"/>
  <c r="E32" i="4" s="1"/>
  <c r="E36" i="4" s="1"/>
  <c r="E37" i="2"/>
  <c r="F31" i="2"/>
  <c r="E33" i="2" s="1"/>
  <c r="G29" i="2"/>
  <c r="G17" i="2"/>
  <c r="A27" i="2"/>
  <c r="A28" i="2" s="1"/>
  <c r="H11" i="2"/>
  <c r="H31" i="2" s="1"/>
  <c r="G11" i="2"/>
  <c r="A8" i="1"/>
  <c r="A9" i="1" s="1"/>
  <c r="A10" i="1" s="1"/>
  <c r="A13" i="1" s="1"/>
  <c r="A14" i="1" s="1"/>
  <c r="A17" i="1" s="1"/>
  <c r="A20" i="1" s="1"/>
  <c r="A23" i="1" s="1"/>
  <c r="E25" i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l="1"/>
  <c r="A15" i="7" s="1"/>
  <c r="A16" i="7" s="1"/>
  <c r="A17" i="7" s="1"/>
  <c r="A18" i="7" s="1"/>
  <c r="E28" i="10"/>
  <c r="E28" i="14" l="1"/>
  <c r="E25" i="6"/>
  <c r="H25" i="6" s="1"/>
  <c r="H41" i="6" s="1"/>
  <c r="E45" i="6" s="1"/>
  <c r="H26" i="11"/>
  <c r="H32" i="11" s="1"/>
  <c r="H28" i="10"/>
  <c r="H44" i="10" s="1"/>
  <c r="E44" i="10"/>
  <c r="E48" i="10" s="1"/>
  <c r="E41" i="6" l="1"/>
  <c r="H28" i="14"/>
  <c r="H39" i="14" s="1"/>
  <c r="E43" i="14" s="1"/>
  <c r="E39" i="14"/>
</calcChain>
</file>

<file path=xl/sharedStrings.xml><?xml version="1.0" encoding="utf-8"?>
<sst xmlns="http://schemas.openxmlformats.org/spreadsheetml/2006/main" count="3371" uniqueCount="777">
  <si>
    <t>CAPWELL INDUSTRIES LIMITED</t>
  </si>
  <si>
    <t>GENERAL INSURANCE CLAIMS STATUS</t>
  </si>
  <si>
    <t>S/No.</t>
  </si>
  <si>
    <t>Date of Claim</t>
  </si>
  <si>
    <t>Description</t>
  </si>
  <si>
    <t>Policy Name</t>
  </si>
  <si>
    <t>Claimed Amount</t>
  </si>
  <si>
    <t>All Risk</t>
  </si>
  <si>
    <t>Insurance Claim on Damaged Weighbridge 1 Camera</t>
  </si>
  <si>
    <t>Insurance Claim on Damaged Weighbridge 2 Camera</t>
  </si>
  <si>
    <t>Motor Commercial</t>
  </si>
  <si>
    <t>Motor Private</t>
  </si>
  <si>
    <t>Insurance Claim Of Carol Okiya's Cost of medication after an injury at Gitari wholesalers</t>
  </si>
  <si>
    <t>WIBA</t>
  </si>
  <si>
    <t xml:space="preserve">Insurance Claim Of Finished Goods Return Theft </t>
  </si>
  <si>
    <t>Fidelity Guarantee</t>
  </si>
  <si>
    <t>Vehicle Entrance Control-Boom Barrier Repairs</t>
  </si>
  <si>
    <t>Nissan Vannette-Windscreen Replacement</t>
  </si>
  <si>
    <t>Toyota Axio Kdj 721M Windscreen Replacement</t>
  </si>
  <si>
    <t>Mitsubishi Canter Windscreen Replacement KDK 817Q</t>
  </si>
  <si>
    <t>Total Insurance Claims for the Year 2023</t>
  </si>
  <si>
    <t>AS AT 21st March 2023</t>
  </si>
  <si>
    <t>HP Laptop - Motherboard Failure</t>
  </si>
  <si>
    <t>Lenovo Laptop - Theft</t>
  </si>
  <si>
    <t>102201</t>
  </si>
  <si>
    <t>Being Settlement of Insurance claim for Loss of Go</t>
  </si>
  <si>
    <t>SGS0013</t>
  </si>
  <si>
    <t>722</t>
  </si>
  <si>
    <t>PC</t>
  </si>
  <si>
    <t>02/09/23</t>
  </si>
  <si>
    <t>30/08/23</t>
  </si>
  <si>
    <t>65</t>
  </si>
  <si>
    <t>Being Settlement of Insurance Claim of Finished go</t>
  </si>
  <si>
    <t>721</t>
  </si>
  <si>
    <t>09/05/23</t>
  </si>
  <si>
    <t>28/08/23</t>
  </si>
  <si>
    <t>64</t>
  </si>
  <si>
    <t>Being Insurance claim for Loss of Goods via Transp</t>
  </si>
  <si>
    <t>CGT0227</t>
  </si>
  <si>
    <t>42172</t>
  </si>
  <si>
    <t>RC</t>
  </si>
  <si>
    <t>18/08/23</t>
  </si>
  <si>
    <t>63</t>
  </si>
  <si>
    <t>WINDSCREEN REPLACEMENT-1PC</t>
  </si>
  <si>
    <t>SMT0078</t>
  </si>
  <si>
    <t>24972</t>
  </si>
  <si>
    <t>PU</t>
  </si>
  <si>
    <t>22/06/23</t>
  </si>
  <si>
    <t>23/05/23</t>
  </si>
  <si>
    <t>26/05/23</t>
  </si>
  <si>
    <t>62</t>
  </si>
  <si>
    <t>WINDSCREEN REPLACEMENT-1PC KAL 958A</t>
  </si>
  <si>
    <t>24341</t>
  </si>
  <si>
    <t>29/05/23</t>
  </si>
  <si>
    <t>27/04/23</t>
  </si>
  <si>
    <t>28/04/23</t>
  </si>
  <si>
    <t>61</t>
  </si>
  <si>
    <t>SETTLEMENT OF WINDSCREEN DAMAGE KCR 431T</t>
  </si>
  <si>
    <t>597</t>
  </si>
  <si>
    <t>13/04/23</t>
  </si>
  <si>
    <t>60</t>
  </si>
  <si>
    <t>WINDSCREEN REPLACEMENT-KCT 825P</t>
  </si>
  <si>
    <t>24128</t>
  </si>
  <si>
    <t>22/05/23</t>
  </si>
  <si>
    <t>20/04/23</t>
  </si>
  <si>
    <t>24/04/23</t>
  </si>
  <si>
    <t>59</t>
  </si>
  <si>
    <t>WINDSCREEN REPLACEMENT-1PC KBY 703R</t>
  </si>
  <si>
    <t>23999</t>
  </si>
  <si>
    <t>15/05/23</t>
  </si>
  <si>
    <t>12/04/23</t>
  </si>
  <si>
    <t>14/04/23</t>
  </si>
  <si>
    <t>58</t>
  </si>
  <si>
    <t>SETTLEMENT OF CLAIM FOR WINDSCREEN DAMAGE TO KBP 9</t>
  </si>
  <si>
    <t>557</t>
  </si>
  <si>
    <t>24/03/23</t>
  </si>
  <si>
    <t>28/02/23</t>
  </si>
  <si>
    <t>57</t>
  </si>
  <si>
    <t>NISSAN VANNETTE-WINDSCREEN REPLACEMENT</t>
  </si>
  <si>
    <t>22907</t>
  </si>
  <si>
    <t>05/04/23</t>
  </si>
  <si>
    <t>06/03/23</t>
  </si>
  <si>
    <t>10/03/23</t>
  </si>
  <si>
    <t>56</t>
  </si>
  <si>
    <t>MITSUBISHI CANTER WINDSCREEN REPLACEMENT KDK 817Q</t>
  </si>
  <si>
    <t>22906</t>
  </si>
  <si>
    <t>06/04/23</t>
  </si>
  <si>
    <t>07/03/23</t>
  </si>
  <si>
    <t>55</t>
  </si>
  <si>
    <t>SETTLEMENT OF CLAIM FOR WINDSCREEN DAMAGE TO KCP 8</t>
  </si>
  <si>
    <t>545</t>
  </si>
  <si>
    <t>09/03/23</t>
  </si>
  <si>
    <t>24/02/23</t>
  </si>
  <si>
    <t>54</t>
  </si>
  <si>
    <t>SETTLEMENT OF CLAIM FOR WINDSCREEN DAMAGE TO KBY 3</t>
  </si>
  <si>
    <t>544</t>
  </si>
  <si>
    <t>53</t>
  </si>
  <si>
    <t>543</t>
  </si>
  <si>
    <t>52</t>
  </si>
  <si>
    <t>SETTLEMENT OF CLAIM FOR WINDSCREEN DAMAGE TO KDD 3</t>
  </si>
  <si>
    <t>542</t>
  </si>
  <si>
    <t>51</t>
  </si>
  <si>
    <t>SETTLEMENT OF CLAIM FOR WINDSCREEN DAMAGE TO KCA 8</t>
  </si>
  <si>
    <t>541</t>
  </si>
  <si>
    <t>50</t>
  </si>
  <si>
    <t>MV-N/A</t>
  </si>
  <si>
    <t>2999</t>
  </si>
  <si>
    <t>4034</t>
  </si>
  <si>
    <t>3099</t>
  </si>
  <si>
    <t>1004</t>
  </si>
  <si>
    <t>AS PER PROPOSAL - REPAIRS FOR DAMAGED BOOM BARRIER</t>
  </si>
  <si>
    <t>611002</t>
  </si>
  <si>
    <t>369507</t>
  </si>
  <si>
    <t>JE</t>
  </si>
  <si>
    <t>49</t>
  </si>
  <si>
    <t>48</t>
  </si>
  <si>
    <t>47</t>
  </si>
  <si>
    <t>WINDSCREEN REPLACEMENT-1PC KCA 874N</t>
  </si>
  <si>
    <t>46</t>
  </si>
  <si>
    <t>WINDSCREEN REPLACEMENT-1PC FOR GARAGE KAQ 089W</t>
  </si>
  <si>
    <t>45</t>
  </si>
  <si>
    <t>AS PER INV. NO 1852 FOR KDJ 721M REQUESTED BY JAYE</t>
  </si>
  <si>
    <t>500502</t>
  </si>
  <si>
    <t>369472</t>
  </si>
  <si>
    <t>44</t>
  </si>
  <si>
    <t>A/P Credit Memos - SGS0210</t>
  </si>
  <si>
    <t>SGS0210</t>
  </si>
  <si>
    <t>508</t>
  </si>
  <si>
    <t>20/02/23</t>
  </si>
  <si>
    <t>01/02/23</t>
  </si>
  <si>
    <t>43</t>
  </si>
  <si>
    <t>VEHICLE ENTRANCE CONTROL-BOOM BARRIER REPAIRS</t>
  </si>
  <si>
    <t>22010</t>
  </si>
  <si>
    <t>17/02/23</t>
  </si>
  <si>
    <t>42</t>
  </si>
  <si>
    <t>22009</t>
  </si>
  <si>
    <t>41</t>
  </si>
  <si>
    <t>21997</t>
  </si>
  <si>
    <t>13/03/23</t>
  </si>
  <si>
    <t>11/02/23</t>
  </si>
  <si>
    <t>15/02/23</t>
  </si>
  <si>
    <t>40</t>
  </si>
  <si>
    <t>WINDSCREEN REPLACEMENT-1PC KAQ 089W</t>
  </si>
  <si>
    <t>21996</t>
  </si>
  <si>
    <t>10/02/23</t>
  </si>
  <si>
    <t>39</t>
  </si>
  <si>
    <t>TOYOTA AXIO KDJ 721M WINDSCREEN REPLACEMENT</t>
  </si>
  <si>
    <t>21715</t>
  </si>
  <si>
    <t>08/03/23</t>
  </si>
  <si>
    <t>06/02/23</t>
  </si>
  <si>
    <t>08/02/23</t>
  </si>
  <si>
    <t>38</t>
  </si>
  <si>
    <t>Being Insurance Claim of Finished goods return The</t>
  </si>
  <si>
    <t>500200</t>
  </si>
  <si>
    <t>29574</t>
  </si>
  <si>
    <t>30/11/22</t>
  </si>
  <si>
    <t>37</t>
  </si>
  <si>
    <t>CLEAR GLASS 3MM  &amp; 3KG PUTTY FOR WORKSHOP</t>
  </si>
  <si>
    <t>18111</t>
  </si>
  <si>
    <t>23/11/22</t>
  </si>
  <si>
    <t>24/10/22</t>
  </si>
  <si>
    <t>36</t>
  </si>
  <si>
    <t>Settlement of Theft of Finished goods by an employ</t>
  </si>
  <si>
    <t>424</t>
  </si>
  <si>
    <t>27/09/22</t>
  </si>
  <si>
    <t>30/08/22</t>
  </si>
  <si>
    <t>35</t>
  </si>
  <si>
    <t>WINDSCREEN REPLACEMENT FOR TOYOTA AXIO FWS-1PC FOR</t>
  </si>
  <si>
    <t>16879</t>
  </si>
  <si>
    <t>21/09/22</t>
  </si>
  <si>
    <t>22/09/22</t>
  </si>
  <si>
    <t>34</t>
  </si>
  <si>
    <t>1PC WINDSCREEN REPLACEMENT TOYOTA ALLION- KCP 822D</t>
  </si>
  <si>
    <t>16878</t>
  </si>
  <si>
    <t>19/10/22</t>
  </si>
  <si>
    <t>19/09/22</t>
  </si>
  <si>
    <t>33</t>
  </si>
  <si>
    <t>1002</t>
  </si>
  <si>
    <t>Outgoing Payments - 102201</t>
  </si>
  <si>
    <t>100003</t>
  </si>
  <si>
    <t>13663</t>
  </si>
  <si>
    <t>PS</t>
  </si>
  <si>
    <t>01/09/22</t>
  </si>
  <si>
    <t>32</t>
  </si>
  <si>
    <t>Payment to  (0722427245) for Review for Surgery an</t>
  </si>
  <si>
    <t>13649</t>
  </si>
  <si>
    <t>31</t>
  </si>
  <si>
    <t>Payment to  (0722427245) for Caroline Okiya C313 M</t>
  </si>
  <si>
    <t>13472</t>
  </si>
  <si>
    <t>19/08/22</t>
  </si>
  <si>
    <t>30</t>
  </si>
  <si>
    <t>Payment to  (0722427245) for Cost Of Medical Revie</t>
  </si>
  <si>
    <t>13419</t>
  </si>
  <si>
    <t>06/08/22</t>
  </si>
  <si>
    <t>29</t>
  </si>
  <si>
    <t>Payment to  (CAROLINE ATHIENO OKIYA) for Hospital</t>
  </si>
  <si>
    <t>13212</t>
  </si>
  <si>
    <t>01/08/22</t>
  </si>
  <si>
    <t>28</t>
  </si>
  <si>
    <t>Payment to  (0722427245) for Carol Okiya's Cost of</t>
  </si>
  <si>
    <t>13208</t>
  </si>
  <si>
    <t>27</t>
  </si>
  <si>
    <t>WINDSCREEN REPAIR FOR KBP 952V</t>
  </si>
  <si>
    <t>14909</t>
  </si>
  <si>
    <t>15/08/22</t>
  </si>
  <si>
    <t>14/07/22</t>
  </si>
  <si>
    <t>21/07/22</t>
  </si>
  <si>
    <t>26</t>
  </si>
  <si>
    <t>WINDSCREEN REPAIR FOR NISSAN VANNETTE KCT 825P</t>
  </si>
  <si>
    <t>14695</t>
  </si>
  <si>
    <t>08/08/22</t>
  </si>
  <si>
    <t>09/07/22</t>
  </si>
  <si>
    <t>25</t>
  </si>
  <si>
    <t>6 PCS SCREEN REPLACEMENTS FOR PHONES 1PC GLASS PRO</t>
  </si>
  <si>
    <t>SIT0019</t>
  </si>
  <si>
    <t>14561</t>
  </si>
  <si>
    <t>27/06/22</t>
  </si>
  <si>
    <t>25/05/22</t>
  </si>
  <si>
    <t>12/07/22</t>
  </si>
  <si>
    <t>24</t>
  </si>
  <si>
    <t>Interenal Reconcilliation</t>
  </si>
  <si>
    <t>611005</t>
  </si>
  <si>
    <t>234661</t>
  </si>
  <si>
    <t>23</t>
  </si>
  <si>
    <t>WINDSREEN DAMAGE CLAIM SETLLEMENT KCC518K /Kcu129G</t>
  </si>
  <si>
    <t>600003</t>
  </si>
  <si>
    <t>199473</t>
  </si>
  <si>
    <t>14/04/22</t>
  </si>
  <si>
    <t>22</t>
  </si>
  <si>
    <t>SAMSUNG A20 PHONE DAMAGE CLAIM SETLLEMENT</t>
  </si>
  <si>
    <t>199379</t>
  </si>
  <si>
    <t>21</t>
  </si>
  <si>
    <t>287</t>
  </si>
  <si>
    <t>21/01/22</t>
  </si>
  <si>
    <t>20</t>
  </si>
  <si>
    <t>SAMSUMG PHONE M11 CLAIM SETLLEMENT</t>
  </si>
  <si>
    <t>286</t>
  </si>
  <si>
    <t>19</t>
  </si>
  <si>
    <t>SAMSUNG A02 PHONE DAMAGE CLAIM SETLLEMENT</t>
  </si>
  <si>
    <t>285</t>
  </si>
  <si>
    <t>18</t>
  </si>
  <si>
    <t>SAMSUNG A10 PHONE DAMAGE CLAIM SETLLEMENT</t>
  </si>
  <si>
    <t>284</t>
  </si>
  <si>
    <t>17</t>
  </si>
  <si>
    <t>A/P Credit Memos - SGS0013</t>
  </si>
  <si>
    <t>283</t>
  </si>
  <si>
    <t>16</t>
  </si>
  <si>
    <t>282</t>
  </si>
  <si>
    <t>15</t>
  </si>
  <si>
    <t>281</t>
  </si>
  <si>
    <t>14</t>
  </si>
  <si>
    <t>279</t>
  </si>
  <si>
    <t>13</t>
  </si>
  <si>
    <t>278</t>
  </si>
  <si>
    <t>21/02/22</t>
  </si>
  <si>
    <t>12</t>
  </si>
  <si>
    <t>277</t>
  </si>
  <si>
    <t>11</t>
  </si>
  <si>
    <t>WIba Claim booking for Isaac Karanja</t>
  </si>
  <si>
    <t>203000</t>
  </si>
  <si>
    <t>199266</t>
  </si>
  <si>
    <t>10</t>
  </si>
  <si>
    <t>BEING INJURY CLAIM PAID TO ISAAC KARANJA KANYITA(R</t>
  </si>
  <si>
    <t>199102</t>
  </si>
  <si>
    <t>9</t>
  </si>
  <si>
    <t>BEING INJURY CLAIM PAID TO JOSEPH NDUNDA(Reversal)</t>
  </si>
  <si>
    <t>8</t>
  </si>
  <si>
    <t>275</t>
  </si>
  <si>
    <t>7</t>
  </si>
  <si>
    <t>274</t>
  </si>
  <si>
    <t>6</t>
  </si>
  <si>
    <t>276</t>
  </si>
  <si>
    <t>05/04/22</t>
  </si>
  <si>
    <t>5</t>
  </si>
  <si>
    <t>273</t>
  </si>
  <si>
    <t>01/04/22</t>
  </si>
  <si>
    <t>4</t>
  </si>
  <si>
    <t>Theft of Maize bran by Peter Otieno</t>
  </si>
  <si>
    <t>401100</t>
  </si>
  <si>
    <t>17590</t>
  </si>
  <si>
    <t>31/03/22</t>
  </si>
  <si>
    <t>3</t>
  </si>
  <si>
    <t>ASHOK LEYLAND 9016 FWS - 1PC</t>
  </si>
  <si>
    <t>11817</t>
  </si>
  <si>
    <t>25/04/22</t>
  </si>
  <si>
    <t>25/03/22</t>
  </si>
  <si>
    <t>2</t>
  </si>
  <si>
    <t>Blanket Agreement</t>
  </si>
  <si>
    <t>Vehicles/Machines</t>
  </si>
  <si>
    <t>Plant</t>
  </si>
  <si>
    <t>Brand</t>
  </si>
  <si>
    <t>Product line</t>
  </si>
  <si>
    <t>Department</t>
  </si>
  <si>
    <t>Project</t>
  </si>
  <si>
    <t>Last Recon. No.</t>
  </si>
  <si>
    <t>Cumulative Balance Due (LC)</t>
  </si>
  <si>
    <t>Cumulative Balance Due (SC)</t>
  </si>
  <si>
    <t>BP/Account Code</t>
  </si>
  <si>
    <t>Credit (SC)</t>
  </si>
  <si>
    <t>Credit (FC)</t>
  </si>
  <si>
    <t>Credit (LC)</t>
  </si>
  <si>
    <t>Debit (SC)</t>
  </si>
  <si>
    <t>Debit (FC)</t>
  </si>
  <si>
    <t>Debit (LC)</t>
  </si>
  <si>
    <t>Cumulative Balance (FC)</t>
  </si>
  <si>
    <t>Balance Due (FC)</t>
  </si>
  <si>
    <t>C/D (FC)</t>
  </si>
  <si>
    <t>Cumulative Balance (LC)</t>
  </si>
  <si>
    <t>Balance Due (LC)</t>
  </si>
  <si>
    <t>C/D (LC)</t>
  </si>
  <si>
    <t>Details</t>
  </si>
  <si>
    <t>Offset Account</t>
  </si>
  <si>
    <t>Origin No.</t>
  </si>
  <si>
    <t>Origin</t>
  </si>
  <si>
    <t>Journal Voucher</t>
  </si>
  <si>
    <t>Trans. No.</t>
  </si>
  <si>
    <t>Due Date</t>
  </si>
  <si>
    <t>Document Date</t>
  </si>
  <si>
    <t>Posting Date</t>
  </si>
  <si>
    <t>#</t>
  </si>
  <si>
    <t>Paid Amount</t>
  </si>
  <si>
    <t>Excess Amount</t>
  </si>
  <si>
    <t>Unpaid Amount</t>
  </si>
  <si>
    <t>WINDSCREEN REPLACEMENT FOR KDH 259U</t>
  </si>
  <si>
    <t xml:space="preserve">WINDSCREEN REPLACEMENT-KCT 825P
</t>
  </si>
  <si>
    <t>Insurance claim for Loss of Goods via Transporter along Lodiani Highway</t>
  </si>
  <si>
    <t>Ledger Balance</t>
  </si>
  <si>
    <t>AS AT 11th September 2023</t>
  </si>
  <si>
    <t>Variance</t>
  </si>
  <si>
    <t>Total Pending Claims</t>
  </si>
  <si>
    <t>BEING INS. CLAIM FOR KPLC POWER BREAKER &amp; GENERATO</t>
  </si>
  <si>
    <t>WINDSCREEN REPLACEMENT-KAV 315F</t>
  </si>
  <si>
    <t>WINDSCREEN REPLACEMENT-KAV 315F AS PER INV. NO 1932 REQUESTED BY JAYESH APPROVED BY JOHNSON FOR GARAGE Based On Purchase Request 9401. Based On Purchase Orders 9186.</t>
  </si>
  <si>
    <t>Insurance Claim on Raw Material Pulses Theft</t>
  </si>
  <si>
    <t>Insurance Claim on WIBA Medical</t>
  </si>
  <si>
    <t>Being Insurance Machinery breakdown</t>
  </si>
  <si>
    <t>SGS0054</t>
  </si>
  <si>
    <t>Mach Breakdown</t>
  </si>
  <si>
    <t>1PC FEED ROLL GEARED MOTOR FOR WHEAT MILL</t>
  </si>
  <si>
    <t>FOR UM80 PACKING MACHINE GLUE APPLICATOR</t>
  </si>
  <si>
    <t>UM 80 GLUE APPLICATOR</t>
  </si>
  <si>
    <t>CLEANER/POLISHER &amp; DESTONER-PULSES PLANT.</t>
  </si>
  <si>
    <t>2PCS SILO CONVEYOR ROLLER 215MM DIAMETER X 713 AS PER SAMPLE. FLUTES MACHINES AS PER SAMPLE  REF: MI</t>
  </si>
  <si>
    <t>1.COUPLING FOR MM1 2.WELDING RODS FOR WHEAT MILL SILO  3.BEARING FOR WHEAT MILL 22315 4.CYLINDER FOR</t>
  </si>
  <si>
    <t>COMPREHENSIVE SERVICE FOR 15KW MOTOR TO CLASS H INSULATION. W/MILL 15KW MOTOR.</t>
  </si>
  <si>
    <t>1PC 15KW X 975RPM MOTOR REWIND &amp; BEARING REPLACEMENT WHEAT MILL MOTORS.</t>
  </si>
  <si>
    <t>1PC SUPPLY/INSTALL c, ETP 2.TWIN SOCKET CONDUIT FOR MM2 4.SILIOCN FOR PULSES</t>
  </si>
  <si>
    <t>TUBE HEATERS FOR  ROASTER HEATING ELEMENTS.</t>
  </si>
  <si>
    <t>FAWEMA PACKING MACHINE-WHEAT MILL</t>
  </si>
  <si>
    <t>WHEAT MILL-ELEVATOR</t>
  </si>
  <si>
    <t>FOR UM 100ULF TECH PACKING MACHINE-MM1 PACKING LINE</t>
  </si>
  <si>
    <t>1.MCB FOR WHEAT PACKING 2.TAPE FOR WHEAT PACKING 3.CABLE TIE FOR SECURITY CAMERA 4.RUBBER COUPLING F</t>
  </si>
  <si>
    <t>AS PER QUOTE &amp; FURTHER REVISED. 1PC FEED-ROLL GEARED MOTOR.REF:WHEAT MILL.APPROVED BY JOHNSON Based</t>
  </si>
  <si>
    <t>FOR PORRIDGE PLANT HAMMER MILL</t>
  </si>
  <si>
    <t>MM1 PACKING  UM100 GLUE APPLICATOR</t>
  </si>
  <si>
    <t>Stock Floater</t>
  </si>
  <si>
    <t>SETTLEMET OF CLAIM FOR THEFT OF LENOVO LAPTOP, BEING FULL AND FINAL PAYMENT DISCHARGE VOUCHER HAVING BEEN EXECUTED</t>
  </si>
  <si>
    <t>Being Insurance claim for Wheat received with high moisture level</t>
  </si>
  <si>
    <t>TOYOTA PROBOX WINDSCREEN REPAIR-KCF 976U</t>
  </si>
  <si>
    <t>TOYOTA PROBOX WINDSCREEN REPAIR KCF 976U AS PER INV. NO 1999 REQUESTED BY JAYESH APPROVED BY JOHNSON FOR GARAGE Based On Purchase Request 12124. Based On Purchase Orders 11799.</t>
  </si>
  <si>
    <t>SRM0106</t>
  </si>
  <si>
    <t>Insurance claim for damanged wheat Lot 123034-Warisa Naree(Transport and Handling costs-GBHL Silos Nairobi)</t>
  </si>
  <si>
    <t>Insurance claim for damanged wheat Lot 123034-Warisa Naree(Terminal Handling charges)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</si>
  <si>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</si>
  <si>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</si>
  <si>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</si>
  <si>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</si>
  <si>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</si>
  <si>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</si>
  <si>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</si>
  <si>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</si>
  <si>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</si>
  <si>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</si>
  <si>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</si>
  <si>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</si>
  <si>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</si>
  <si>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</si>
  <si>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</si>
  <si>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</si>
  <si>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</si>
  <si>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</si>
  <si>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</si>
  <si>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</si>
  <si>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</si>
  <si>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</si>
  <si>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</si>
  <si>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</si>
  <si>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</si>
  <si>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</si>
  <si>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</si>
  <si>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</si>
  <si>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</si>
  <si>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</si>
  <si>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</si>
  <si>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</si>
  <si>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</si>
  <si>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</si>
  <si>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</si>
  <si>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</si>
  <si>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</si>
  <si>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</si>
  <si>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</si>
  <si>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</si>
  <si>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</si>
  <si>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</si>
  <si>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</si>
  <si>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</si>
  <si>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</si>
  <si>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</si>
  <si>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</si>
  <si>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</si>
  <si>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</si>
  <si>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</si>
  <si>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</si>
  <si>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</si>
  <si>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</si>
  <si>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</si>
  <si>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</si>
  <si>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</si>
  <si>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</si>
  <si>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</si>
  <si>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</si>
  <si>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</si>
  <si>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</si>
  <si>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</si>
  <si>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</si>
  <si>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</si>
  <si>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</si>
  <si>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</si>
  <si>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</si>
  <si>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</si>
  <si>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</si>
  <si>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</si>
  <si>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</si>
  <si>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</si>
  <si>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</si>
  <si>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</si>
  <si>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</si>
  <si>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</si>
  <si>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</si>
  <si>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</si>
  <si>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</si>
  <si>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</si>
  <si>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</si>
  <si>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</si>
  <si>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1PC FRONT WINDSCREEN REPLACEMENT FOR GARAGE KCV 979B</t>
  </si>
  <si>
    <t>Marine</t>
  </si>
  <si>
    <t>Wheat received with high moisture level</t>
  </si>
  <si>
    <t>Wheat soaked at the highsea condermed at the port</t>
  </si>
  <si>
    <t>Total Insurance Claims for the Year 2024</t>
  </si>
  <si>
    <t>Joshua Omondi Ogada</t>
  </si>
  <si>
    <t>Moses Odhiambo Chacha</t>
  </si>
  <si>
    <t>Gerald Wahome</t>
  </si>
  <si>
    <t>Fredrick Ndungi Mutumba</t>
  </si>
  <si>
    <t>Fredrick Musyoka Mbuvi</t>
  </si>
  <si>
    <t>JONAH WAMBUGU NGATIA</t>
  </si>
  <si>
    <t>GEOFFREY NYANUMBA</t>
  </si>
  <si>
    <t>FREDRICK NDUNGI MUTUMBA</t>
  </si>
  <si>
    <t>JOSHUA OMONDI</t>
  </si>
  <si>
    <t>JONAH NGATIA WAMBUGU</t>
  </si>
  <si>
    <t>MARTIN MBUVI MUSEMBI</t>
  </si>
  <si>
    <t>DENNIS NGIGE</t>
  </si>
  <si>
    <t>FREDRICK NDUNGI</t>
  </si>
  <si>
    <t>BRUNO  EKE</t>
  </si>
  <si>
    <t>DANIEL OMUSE RATEMO</t>
  </si>
  <si>
    <t>FREDRICK NGUNGI</t>
  </si>
  <si>
    <t>PATRICK MUNDIA</t>
  </si>
  <si>
    <t>MARTIN MBUVI</t>
  </si>
  <si>
    <t>VERONICA WANJIGA MUCHIRI</t>
  </si>
  <si>
    <t>FREDRICK NGUGI</t>
  </si>
  <si>
    <t>FREDRICK MUSYOKI MBUVI</t>
  </si>
  <si>
    <t>FRANCIS OMONDI ONYANGO</t>
  </si>
  <si>
    <t>JOSEPH WACHIRA</t>
  </si>
  <si>
    <t>BRUNO EKE</t>
  </si>
  <si>
    <t>DANIEL NYAGA IRERI</t>
  </si>
  <si>
    <t>CATHERINE NAISHIPAE NAISHIPAE</t>
  </si>
  <si>
    <t>NEEMA MWENDWA</t>
  </si>
  <si>
    <t>BRENDA CHEPKIRUI CHIRCHIR</t>
  </si>
  <si>
    <t>SILAS PETER BARACK</t>
  </si>
  <si>
    <t>TITUS MUTUA</t>
  </si>
  <si>
    <t>ALEX MAINA</t>
  </si>
  <si>
    <t>SILAS BARACK</t>
  </si>
  <si>
    <t>MESHACK JOHN OYUMBI</t>
  </si>
  <si>
    <t>SILAS PETER  BARACK</t>
  </si>
  <si>
    <t>STEPHEN OBANGI ISAAC</t>
  </si>
  <si>
    <t>DateofClaim</t>
  </si>
  <si>
    <t>PolicyName</t>
  </si>
  <si>
    <t>ClaimedAmount</t>
  </si>
  <si>
    <t>PaidAmount</t>
  </si>
  <si>
    <t>ExcessAmount</t>
  </si>
  <si>
    <t>UnpaidAmount</t>
  </si>
  <si>
    <t>NissanVannette-WindscreenReplacement</t>
  </si>
  <si>
    <t>WINDSCREENREPLACEMENT-1PCKBY703R</t>
  </si>
  <si>
    <t>WINDSCREENREPLACEMENT-1PCKAL958A</t>
  </si>
  <si>
    <t>WINDSCREENREPLACEMENT-KAV315F</t>
  </si>
  <si>
    <t>ToyotaAxioKdj721MWindscreenReplacement</t>
  </si>
  <si>
    <t>WINDSCREENREPLACEMENTFORKDH259U</t>
  </si>
  <si>
    <t>WINDSCREENREPAIR-KCF976U</t>
  </si>
  <si>
    <t>WINDSCREENREPLACEMENTKCV979B</t>
  </si>
  <si>
    <t>VariousWIBAClaims</t>
  </si>
  <si>
    <t>InsuranceClaimOfFinishedGoodsReturnTheft</t>
  </si>
  <si>
    <t>InsuranceclaimforLossofGoodsviaTransporteralongLodianiHighway</t>
  </si>
  <si>
    <t>InsuranceClaimonRawMaterialPulsesTheft</t>
  </si>
  <si>
    <t>VariousMachineryBreakdownClaims</t>
  </si>
  <si>
    <t>1PC WINDSCREEN REPLACEMENT (KCX 261X) AS PER INV. NO 2023 REQUESTED BY JAYESH APPROVED BY JOHNSON FO</t>
  </si>
  <si>
    <t>'0040018100000001329</t>
  </si>
  <si>
    <t>1PC WINDSCREEN REPLACEMENT KCX 261X</t>
  </si>
  <si>
    <t>REVISED DISCHARGE VOUCHERS: VESSEL DAMAGE CONTAINING WHEAT DISCOVERED ON 22/01/2024 INSURED: CAPWELL INDUSTRIES MADISON GRP</t>
  </si>
  <si>
    <t>1PC WINDSCREEN REPLACEMENT (KCX 261X) AS PER INV. NO 2023 REQUESTED BY JAYESH APPROVED BY JOHNSON FOR GARAGE Based On Purchase Request 12805. Based On Purchase Orders 12475.</t>
  </si>
  <si>
    <t>Claim denied due to late filing.</t>
  </si>
  <si>
    <t>Date of Loss</t>
  </si>
  <si>
    <t>Machinery Breakdown</t>
  </si>
  <si>
    <t>Vehicle Entrance Control - Boom Barrier Repairs</t>
  </si>
  <si>
    <t>Mitsubishi Canter Windscreen Replacement KDK817Q</t>
  </si>
  <si>
    <t>Lower back pain</t>
  </si>
  <si>
    <t>Pressed by a motor injuring left hand middle finger</t>
  </si>
  <si>
    <t>Involved in motor cycle accident</t>
  </si>
  <si>
    <t>Fell on the pitch during training injuring the left hand</t>
  </si>
  <si>
    <t>Collapsed at work suffering head injury</t>
  </si>
  <si>
    <t>Motor cycle accident</t>
  </si>
  <si>
    <t>Left hand middle finger trapped in the engine while servicing</t>
  </si>
  <si>
    <t>Right knee injured during a match</t>
  </si>
  <si>
    <t>Left foot ankle injured during a match</t>
  </si>
  <si>
    <t>Ran over by a truck injuring the right foot toe</t>
  </si>
  <si>
    <t>Fell on by a sack of rice while offloading</t>
  </si>
  <si>
    <t>The right hand finger was entangled by the bishops elevator belt while stacking</t>
  </si>
  <si>
    <t>Left hand finger trapped in the elevator belt while un choking it.</t>
  </si>
  <si>
    <t>Injured by the bishops elevator on the right foot</t>
  </si>
  <si>
    <t xml:space="preserve">Jumped form a ladder after an electrocution while repairing </t>
  </si>
  <si>
    <t>Fell on a ditch at the garage injuring the left foot and head</t>
  </si>
  <si>
    <t>Back fracture after an accident colliding with a motorcycle</t>
  </si>
  <si>
    <t>MSDS (severe back pains)</t>
  </si>
  <si>
    <t>Fell sick at Directors home</t>
  </si>
  <si>
    <t>Right hand numbness while lifting, twisted while packing the subsidy packs</t>
  </si>
  <si>
    <t>Assault suffering deep cuts in the throat</t>
  </si>
  <si>
    <t>Broke the foot after the chimney collapsed</t>
  </si>
  <si>
    <t>Abrasion on left hand ring finger while opening the lorry door</t>
  </si>
  <si>
    <t>Fell from a truck during sampling injuring the ankle.</t>
  </si>
  <si>
    <t>Left shoulder dislocation during team building in Sagana</t>
  </si>
  <si>
    <t>Involved in a motorcycle accident injuring a fracture in the skull and left hand</t>
  </si>
  <si>
    <t xml:space="preserve">Injured on right hand index finger </t>
  </si>
  <si>
    <t>Numbness in left arm while lifting</t>
  </si>
  <si>
    <t>Cut on the right hand by the grinder during sampling</t>
  </si>
  <si>
    <t>Pulses</t>
  </si>
  <si>
    <t>Repair &amp; Maintenance</t>
  </si>
  <si>
    <t>Finance</t>
  </si>
  <si>
    <t>CFC</t>
  </si>
  <si>
    <t>Biscuit Plant</t>
  </si>
  <si>
    <t>Mill 2 Packing</t>
  </si>
  <si>
    <t>Garage</t>
  </si>
  <si>
    <t>External Offloader</t>
  </si>
  <si>
    <t>Mill 2 Loading</t>
  </si>
  <si>
    <t>offloader</t>
  </si>
  <si>
    <t>Wheat Mill</t>
  </si>
  <si>
    <t>Electrician</t>
  </si>
  <si>
    <t>Driver</t>
  </si>
  <si>
    <t>Laundry</t>
  </si>
  <si>
    <t>DF</t>
  </si>
  <si>
    <t>Mill 1 Packing</t>
  </si>
  <si>
    <t>Dispatch</t>
  </si>
  <si>
    <t>Boiler</t>
  </si>
  <si>
    <t>Mill 2 Silo</t>
  </si>
  <si>
    <t>Main Lab</t>
  </si>
  <si>
    <t>Section</t>
  </si>
  <si>
    <t>Alex Maina</t>
  </si>
  <si>
    <t>Brenda Chepkirui Chirchir</t>
  </si>
  <si>
    <t>Bruno Eke</t>
  </si>
  <si>
    <t>Catherine Naishipae Naishipae</t>
  </si>
  <si>
    <t>Dan Oyondi Ashuma</t>
  </si>
  <si>
    <t>Daniel Nyaga Ireri</t>
  </si>
  <si>
    <t>Dennis Ngige</t>
  </si>
  <si>
    <t>Francis Omondi Onyango</t>
  </si>
  <si>
    <t>Geoffrey Nyanumba</t>
  </si>
  <si>
    <t>Jonah Ngatia Wambugu</t>
  </si>
  <si>
    <t>Joseph  Wachira</t>
  </si>
  <si>
    <t>Julius Mugo Irungu</t>
  </si>
  <si>
    <t>Martin Mbuvi Musembi</t>
  </si>
  <si>
    <t>Mary Wambui Mburu</t>
  </si>
  <si>
    <t>Meshack John Oyumbi</t>
  </si>
  <si>
    <t>Neema Mwendwa</t>
  </si>
  <si>
    <t>Patrick Mundia</t>
  </si>
  <si>
    <t>Patrick Thairu Kariuki</t>
  </si>
  <si>
    <t>Silas Peter  Barack</t>
  </si>
  <si>
    <t>Stephen Obangi Isaac</t>
  </si>
  <si>
    <t>Thomas Wambua Kaloki</t>
  </si>
  <si>
    <t>Titus Mutua</t>
  </si>
  <si>
    <t>Veronica Wanjiga Muchiri</t>
  </si>
  <si>
    <t>Willys Wanjala Wekesa</t>
  </si>
  <si>
    <t>Name of Employee</t>
  </si>
  <si>
    <t>Amount</t>
  </si>
  <si>
    <t>KPLC POWER BREAKER &amp; GENERATOR</t>
  </si>
  <si>
    <t>MEDICAL EXPENSE FOR MAY 2024</t>
  </si>
  <si>
    <t>MEDICAL EXPENSE FOR JUNE 2024</t>
  </si>
  <si>
    <t>1PC FRONT WINDSCREEN FOR KCK 267T</t>
  </si>
  <si>
    <t>AS AT 31st  August 2024</t>
  </si>
  <si>
    <t>Ledger Balance as at 31st August 2024</t>
  </si>
  <si>
    <t>16/08/24</t>
  </si>
  <si>
    <t>31/08/24</t>
  </si>
  <si>
    <t>1PC FRONT WINDSCREEN FOR KCK 267T AS PER INV. NO 2039 REQUESTED BY JAYESH APPROVED BY JOHNSON FOR GARAGE Based On Purchase Request 13323. Based On Purchase Orders 12969.</t>
  </si>
  <si>
    <t>13/09/24</t>
  </si>
  <si>
    <t>Excess on Insurance claim</t>
  </si>
  <si>
    <t>20/09/24</t>
  </si>
  <si>
    <t>SO</t>
  </si>
  <si>
    <t>Goods Issue</t>
  </si>
  <si>
    <t>CREDIT NOTE RECEIVED</t>
  </si>
  <si>
    <t>DESCRIPTION</t>
  </si>
  <si>
    <t>Various insurane claims on damage weighbridge camera,Laptops, and boom barriers. Necessary docs fowarded waiting only for the discharge vouchers</t>
  </si>
  <si>
    <t>Various private vehicle Screen replacement</t>
  </si>
  <si>
    <t>Various wiba claims from in different stages</t>
  </si>
  <si>
    <t>Statement of claim for Main Kplc power breaker &amp; generator breakdown,This Being full and final payment the discharge voucher having being executed.</t>
  </si>
  <si>
    <t>20/09/2024</t>
  </si>
  <si>
    <t>OB</t>
  </si>
  <si>
    <t>USD -3,429.66</t>
  </si>
  <si>
    <t>Being insurance claim for stolen goods after an accident</t>
  </si>
  <si>
    <t>16/10/24</t>
  </si>
  <si>
    <t>MEDICAL EXPENSE FOR AUGUST 2024-CHRISPINE  MWANZI</t>
  </si>
  <si>
    <t>MEDICAL EXPENSE FOR AUGUST 2024-NAHASON KANGETHE</t>
  </si>
  <si>
    <t>MEDICAL EXPENSE FOR AUGUST 2024-GEORGE NYAKUNDI</t>
  </si>
  <si>
    <t>MEDICAL EXPENSE FOR AUGUST 2024-CHRISPINE OYAMO</t>
  </si>
  <si>
    <t>MEDICAL EXPENSE FOR AUGUST 2024-ISAAC KARANJA</t>
  </si>
  <si>
    <t>MEDICAL EXPENSE FOR AUGUST 2024-JULIUS MUGO</t>
  </si>
  <si>
    <t>MEDICAL EXPENSE FOR AUGUST 2024-DANIEL OMOSA</t>
  </si>
  <si>
    <t>MEDICAL EXPENSE FOR AUGUST 2024-BONFACE NGOTHO</t>
  </si>
  <si>
    <t>MEDICAL EXPENSE FOR AUGUST 2024-THOMAS WAMBUA</t>
  </si>
  <si>
    <t>MEDICAL EXPENSE FOR AUGUST 2024-CHRISPINE MWANZI</t>
  </si>
  <si>
    <t>MEDICAL EXPENSE FOR AUGUST 2024-JACKSON MUYA</t>
  </si>
  <si>
    <t>17/10/24</t>
  </si>
  <si>
    <t>MEDICAL EXPENSE FOR AUGUST 2024-BONIFACE NGOTHO</t>
  </si>
  <si>
    <t>MEDICAL EXPENSE FOR AUGUST 2024-GERALD MBUGUA</t>
  </si>
  <si>
    <t>MEDICAL EXPENSE FOR AUGUST 2024-GEEALD MBUGUA</t>
  </si>
  <si>
    <t>MEDICAL EXPENSE FOR AUGUST 2024-NAHASON KANGETHE-ADMISSION COSTS-04TH AUG TO 09TH AUG</t>
  </si>
  <si>
    <t>MEDICAL EXPENSE FOR JULY 2024-DANIEL OMOSA</t>
  </si>
  <si>
    <t>MEDICAL EXPENSE FOR JULY 2024-STEPHEN NGUGI</t>
  </si>
  <si>
    <t>MEDICAL EXPENSE FOR JULY 2024-CHRISPINE MWANZI</t>
  </si>
  <si>
    <t>MEDICAL EXPENSE FOR JULY 2024-THOMAS WAMBUA</t>
  </si>
  <si>
    <t>MEDICAL EXPENSE FOR JULY 2024-GEORGE NYAKUNDI</t>
  </si>
  <si>
    <t>MEDICAL EXPENSE FOR JULY 2024-BERNARD OWITI</t>
  </si>
  <si>
    <t>MEDICAL EXPENSE FOR JULY 2024-JULIUS MUGO</t>
  </si>
  <si>
    <t>MEDICAL EXPENSE FOR JULY 2024-DANIEL OMUSE</t>
  </si>
  <si>
    <t>MEDICAL EXPENSE FOR JULY 2024-GEORGE NYAUNDI</t>
  </si>
  <si>
    <t>MEDICAL EXPENSE FOR JULY 2024-JACKSON MUYA</t>
  </si>
  <si>
    <t>18/10/24</t>
  </si>
  <si>
    <t>MEDICAL EXPENSE FOR SEPTEMBER 2024-DANIEL OMOSA</t>
  </si>
  <si>
    <t>MEDICAL EXPENSE FOR SEPTEMBER 2024-NAHASON KANGETHE</t>
  </si>
  <si>
    <t>MEDICAL EXPENSE FOR SEPTEMBER 2024-GERALD MBUGUA</t>
  </si>
  <si>
    <t>MEDICAL EXPENSE FOR SEPTEMBER 2024-JACKSON MUYA</t>
  </si>
  <si>
    <t>MEDICAL EXPENSE FOR SEPTEMBER 2024-DJACKSON MUYA</t>
  </si>
  <si>
    <t>MEDICAL EXPENSE FOR SEPTEMBER 2024-JULIUS MUGO</t>
  </si>
  <si>
    <t>MEDICAL EXPENSE FOR FEBRUARY 2024</t>
  </si>
  <si>
    <t>AS AT 31st  October 2024</t>
  </si>
  <si>
    <t>status</t>
  </si>
  <si>
    <t>Last communication</t>
  </si>
  <si>
    <t>expected refund claim</t>
  </si>
  <si>
    <t>Date of claim</t>
  </si>
  <si>
    <t>10/08/2024</t>
  </si>
  <si>
    <t>All docs submitted awaiting refund processing</t>
  </si>
  <si>
    <t>Mid November</t>
  </si>
  <si>
    <t>Not claimed</t>
  </si>
  <si>
    <t xml:space="preserve">Due for Assessment in Naidu </t>
  </si>
  <si>
    <t>Still under medication</t>
  </si>
  <si>
    <t>Due for Assessment in Thika Level 5</t>
  </si>
  <si>
    <t>To consult</t>
  </si>
  <si>
    <t>Back Pains</t>
  </si>
  <si>
    <t>Justine ooga</t>
  </si>
  <si>
    <t>close</t>
  </si>
  <si>
    <t>Rodger cherutoi</t>
  </si>
  <si>
    <t>MEDICAL EXPENSE FOR AUGUST 2024-THOMAS WAMBUA-</t>
  </si>
  <si>
    <t>Chrispine Mwanzi</t>
  </si>
  <si>
    <t>Nahashon Kangethe</t>
  </si>
  <si>
    <t>George Nyakundi</t>
  </si>
  <si>
    <t>Isaac Karanja</t>
  </si>
  <si>
    <t>john maina wairimu</t>
  </si>
  <si>
    <t>joyce njoki kangethe</t>
  </si>
  <si>
    <t>John luta musa</t>
  </si>
  <si>
    <t>Elizabeth Loko Makau</t>
  </si>
  <si>
    <t>Daniel omosa</t>
  </si>
  <si>
    <t>george nyakundi</t>
  </si>
  <si>
    <t>Stephen ngugi</t>
  </si>
  <si>
    <t>stephen ngugi</t>
  </si>
  <si>
    <t>Benard Owiti</t>
  </si>
  <si>
    <t>Loading</t>
  </si>
  <si>
    <t>Jackson muya</t>
  </si>
  <si>
    <t>Gerald mbugua</t>
  </si>
  <si>
    <t>Not claimable transfer to medicla expense</t>
  </si>
  <si>
    <t>Djackson muya</t>
  </si>
  <si>
    <t>For february 2024</t>
  </si>
  <si>
    <t>Bonface Ngotho</t>
  </si>
  <si>
    <t>thomas wambua</t>
  </si>
  <si>
    <t>Bernard owiti</t>
  </si>
  <si>
    <t>Row Labels</t>
  </si>
  <si>
    <t>(blank)</t>
  </si>
  <si>
    <t>Grand Total</t>
  </si>
  <si>
    <t>CAPWELL INDUSTRIES  CLAIMS SCHEDULE AS AT 29/10/2024</t>
  </si>
  <si>
    <t>SETTLED CLAIMS</t>
  </si>
  <si>
    <t>Our ref.</t>
  </si>
  <si>
    <t>Claim Class</t>
  </si>
  <si>
    <t>Claim Details</t>
  </si>
  <si>
    <t>Brief Loss of Details</t>
  </si>
  <si>
    <t>Documents Received</t>
  </si>
  <si>
    <t>Documents Pending</t>
  </si>
  <si>
    <t xml:space="preserve">Claim Amount </t>
  </si>
  <si>
    <t>Remarks</t>
  </si>
  <si>
    <t>Action By</t>
  </si>
  <si>
    <t>C/009439</t>
  </si>
  <si>
    <t>Accidental Damage</t>
  </si>
  <si>
    <t>Accident involving motor vehicle KCR 712J</t>
  </si>
  <si>
    <t>All claim documents</t>
  </si>
  <si>
    <t>None</t>
  </si>
  <si>
    <t>vehicle repaired and released</t>
  </si>
  <si>
    <t>Claim closed</t>
  </si>
  <si>
    <t>C/008108</t>
  </si>
  <si>
    <t>Vessel damage containing wheat</t>
  </si>
  <si>
    <t>All Documents</t>
  </si>
  <si>
    <t>Claim settled</t>
  </si>
  <si>
    <t>17/5/2024</t>
  </si>
  <si>
    <t>C/009569</t>
  </si>
  <si>
    <t>Accident involving motor vehicle KBV 839Y</t>
  </si>
  <si>
    <t>Claim form,police abstract,DL</t>
  </si>
  <si>
    <t>Vehicle repaired and released</t>
  </si>
  <si>
    <t>21/5/2024</t>
  </si>
  <si>
    <t>C/009570</t>
  </si>
  <si>
    <t>Accident involving motor vehicle KDJ 995A</t>
  </si>
  <si>
    <t>C/009438</t>
  </si>
  <si>
    <t xml:space="preserve">Motor commercial </t>
  </si>
  <si>
    <t xml:space="preserve">Accident involving motor vehicle KDK 815Q </t>
  </si>
  <si>
    <t>Notification</t>
  </si>
  <si>
    <t>Claim form,police abstract,DL,Logbook</t>
  </si>
  <si>
    <t>No damages to the insured vehicle ,claim reported for any future third party liability</t>
  </si>
  <si>
    <t xml:space="preserve">Stock floater </t>
  </si>
  <si>
    <t xml:space="preserve">Claim denied due to late filing.Various Machinery break down </t>
  </si>
  <si>
    <t>Rajans home</t>
  </si>
  <si>
    <t>shop floor</t>
  </si>
  <si>
    <t>Left foot fracture after being fell on by bales of flour during stock take</t>
  </si>
  <si>
    <t>Rajans driver</t>
  </si>
  <si>
    <t>integrity loss adjusters have been appointed to adjust the loss</t>
  </si>
  <si>
    <t>Various Motor vehicle windscreen replacement All docs shared</t>
  </si>
  <si>
    <t>27/11/24</t>
  </si>
  <si>
    <t>MEDICAL EXPENSE FOR NOVEMBER-JOSHUA OMONDI</t>
  </si>
  <si>
    <t>Being Insurance Machinery breakdown from wheat and Maize mill  for year 2023 not claimable from insurance.</t>
  </si>
  <si>
    <t>13/12/24</t>
  </si>
  <si>
    <t>7586074-ROYAL MEDICAL HOSPITAL 522533-Medical Bill For Obangi Isaac Stephen ASR involved in an Accident</t>
  </si>
  <si>
    <t>SMT0022</t>
  </si>
  <si>
    <t>1PC REAR WIND SCREEN-KCU 129G</t>
  </si>
  <si>
    <t>24/12/24</t>
  </si>
  <si>
    <t>MEDICAL EXPENSE FOR NOVEMBER-CAROLINE ATIENO</t>
  </si>
  <si>
    <t>31/12/24</t>
  </si>
  <si>
    <t>MEDICAL EXPENSE FOR DECEMBER-AMOS MUTHURI</t>
  </si>
  <si>
    <t>MEDICAL EXPENSE FOR DECEMBER-MARTIN MBUVI</t>
  </si>
  <si>
    <t>MEDICAL EXPENSE FOR DECEMBER-DANIEL NYAGA</t>
  </si>
  <si>
    <t>MEDICAL EXPENSE FOR DECEMBER-BENARD OWITI</t>
  </si>
  <si>
    <t>MEDICAL EXPENSE FOR DECEMBER-NAHASON KANGETHE</t>
  </si>
  <si>
    <t>MEDICAL EXPENSE FOR DECEMBER-ELIZABETH LOKO</t>
  </si>
  <si>
    <t>MEDICAL EXPENSE FOR DECEMBER-FREDRICK NDUNGI</t>
  </si>
  <si>
    <t>MEDICAL EXPENSE FOR DECEMBER-JACKSON MUYA</t>
  </si>
  <si>
    <t>MEDICAL EXPENSE FOR OCTOBER-AMOS MUTHURI</t>
  </si>
  <si>
    <t>MEDICAL EXPENSE FOR OCTOBER-FRANCIS GATHU</t>
  </si>
  <si>
    <t>MEDICAL EXPENSE FOR OCTOBER-PETER KARUGA</t>
  </si>
  <si>
    <t>MEDICAL EXPENSE FOR OCTOBER-GERALD MBUGUA</t>
  </si>
  <si>
    <t>MEDICAL EXPENSE FOR NOVEMBER-NAHASON KANGETHE</t>
  </si>
  <si>
    <t>MEDICAL EXPENSE FOR NOVEMBER-AMOS MUTHURI</t>
  </si>
  <si>
    <t>MEDICAL EXPENSE FOR NOVEMBER-JULIUS MUGO</t>
  </si>
  <si>
    <t>MEDICAL EXPENSE FOR NOVEMBER-PETER KARUGA</t>
  </si>
  <si>
    <t>MEDICAL EXPENSE FOR NOVEMBER-FRANCIS GATHU</t>
  </si>
  <si>
    <t>MEDICAL EXPENSE FOR NOVEMBER-PETER KARUGA W</t>
  </si>
  <si>
    <t>MEDICAL EXPENSE FOR NOVEMBER-C D SHAH</t>
  </si>
  <si>
    <t>MEDICAL EXPENSE FOR NOVEMBER-JOSHUA GITUMA MUTABARI</t>
  </si>
  <si>
    <t>MEDICAL EXPENSE FOR NOVEMBER-JONAH WAMBUGU</t>
  </si>
  <si>
    <t>APA Insurance Ltd dated 23-09-2024 cheque No 181173</t>
  </si>
  <si>
    <t>Settlement of claim for Main KPLc power breaker and generator breakdown,This being full final payment the discharge voucher Having been Executed.</t>
  </si>
  <si>
    <t>Being 5% Excess insurance claim for theft of pulses raw material on 1/07/203.</t>
  </si>
  <si>
    <t>Ledger Balance as at  31st Dec 2024</t>
  </si>
  <si>
    <t>Caroline okiya</t>
  </si>
  <si>
    <t>Amos Muthuri</t>
  </si>
  <si>
    <t>Peter karuga</t>
  </si>
  <si>
    <t>francis gathu</t>
  </si>
  <si>
    <t>Cd shah</t>
  </si>
  <si>
    <t>Joshua gituma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</si>
</sst>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dd/mm/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Museo Sans Cyrl 300"/>
      <family val="2"/>
    </font>
    <font>
      <b/>
      <sz val="12"/>
      <name val="Museo Sans Cyrl 300"/>
      <family val="3"/>
    </font>
    <font>
      <b/>
      <sz val="12"/>
      <color theme="0"/>
      <name val="Museo Sans Cyrl 300"/>
      <family val="3"/>
    </font>
    <font>
      <sz val="8"/>
      <color indexed="8"/>
      <name val="Museo Sans Cyrl 300"/>
      <family val="3"/>
    </font>
    <font>
      <sz val="8"/>
      <color theme="1"/>
      <name val="Museo Sans Cyrl 300"/>
      <family val="3"/>
    </font>
    <font>
      <sz val="11"/>
      <color indexed="8"/>
      <name val="Calibri"/>
      <family val="2"/>
    </font>
    <font>
      <b/>
      <sz val="9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2" borderId="1" xfId="0" applyFont="1" applyFill="1" applyBorder="1"/>
    <xf numFmtId="165" fontId="2" fillId="2" borderId="1" xfId="1" applyNumberFormat="1" applyFont="1" applyFill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165" fontId="0" fillId="0" borderId="2" xfId="1" applyNumberFormat="1" applyFont="1" applyBorder="1"/>
    <xf numFmtId="4" fontId="0" fillId="0" borderId="2" xfId="0" applyNumberFormat="1" applyBorder="1"/>
    <xf numFmtId="14" fontId="0" fillId="0" borderId="0" xfId="0" applyNumberFormat="1"/>
    <xf numFmtId="4" fontId="0" fillId="0" borderId="0" xfId="0" applyNumberFormat="1"/>
    <xf numFmtId="165" fontId="2" fillId="0" borderId="3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/>
    <xf numFmtId="165" fontId="2" fillId="0" borderId="4" xfId="1" applyNumberFormat="1" applyFont="1" applyBorder="1"/>
    <xf numFmtId="165" fontId="2" fillId="0" borderId="0" xfId="1" applyNumberFormat="1" applyFont="1" applyBorder="1"/>
    <xf numFmtId="0" fontId="3" fillId="0" borderId="0" xfId="0" applyFont="1"/>
    <xf numFmtId="165" fontId="2" fillId="0" borderId="5" xfId="1" applyNumberFormat="1" applyFont="1" applyBorder="1"/>
    <xf numFmtId="165" fontId="2" fillId="0" borderId="6" xfId="1" applyNumberFormat="1" applyFont="1" applyFill="1" applyBorder="1" applyAlignment="1">
      <alignment horizontal="right"/>
    </xf>
    <xf numFmtId="165" fontId="2" fillId="0" borderId="2" xfId="1" applyNumberFormat="1" applyFont="1" applyBorder="1"/>
    <xf numFmtId="0" fontId="4" fillId="0" borderId="0" xfId="0" applyFont="1"/>
    <xf numFmtId="164" fontId="4" fillId="0" borderId="0" xfId="1" applyFont="1"/>
    <xf numFmtId="164" fontId="4" fillId="3" borderId="0" xfId="1" applyFont="1" applyFill="1"/>
    <xf numFmtId="14" fontId="4" fillId="0" borderId="2" xfId="0" applyNumberFormat="1" applyFont="1" applyBorder="1"/>
    <xf numFmtId="0" fontId="4" fillId="0" borderId="2" xfId="0" applyFont="1" applyBorder="1"/>
    <xf numFmtId="165" fontId="2" fillId="2" borderId="2" xfId="1" applyNumberFormat="1" applyFont="1" applyFill="1" applyBorder="1" applyAlignment="1">
      <alignment wrapText="1"/>
    </xf>
    <xf numFmtId="165" fontId="4" fillId="0" borderId="2" xfId="1" applyNumberFormat="1" applyFont="1" applyBorder="1"/>
    <xf numFmtId="165" fontId="0" fillId="0" borderId="1" xfId="1" applyNumberFormat="1" applyFont="1" applyBorder="1"/>
    <xf numFmtId="165" fontId="1" fillId="0" borderId="2" xfId="1" applyNumberFormat="1" applyFont="1" applyBorder="1"/>
    <xf numFmtId="164" fontId="0" fillId="0" borderId="0" xfId="0" applyNumberFormat="1"/>
    <xf numFmtId="0" fontId="5" fillId="0" borderId="0" xfId="0" applyFont="1"/>
    <xf numFmtId="164" fontId="5" fillId="0" borderId="0" xfId="1" applyFont="1"/>
    <xf numFmtId="165" fontId="2" fillId="0" borderId="0" xfId="1" applyNumberFormat="1" applyFont="1" applyFill="1" applyBorder="1" applyAlignment="1">
      <alignment horizontal="right"/>
    </xf>
    <xf numFmtId="165" fontId="2" fillId="0" borderId="5" xfId="0" applyNumberFormat="1" applyFont="1" applyBorder="1"/>
    <xf numFmtId="0" fontId="2" fillId="2" borderId="2" xfId="0" applyFont="1" applyFill="1" applyBorder="1"/>
    <xf numFmtId="164" fontId="6" fillId="0" borderId="2" xfId="2" applyFont="1" applyFill="1" applyBorder="1"/>
    <xf numFmtId="0" fontId="6" fillId="0" borderId="2" xfId="0" applyFont="1" applyBorder="1"/>
    <xf numFmtId="164" fontId="6" fillId="0" borderId="2" xfId="2" applyFont="1" applyFill="1" applyBorder="1" applyAlignment="1" applyProtection="1"/>
    <xf numFmtId="165" fontId="2" fillId="0" borderId="5" xfId="1" applyNumberFormat="1" applyFont="1" applyFill="1" applyBorder="1" applyAlignment="1">
      <alignment horizontal="right"/>
    </xf>
    <xf numFmtId="165" fontId="2" fillId="0" borderId="2" xfId="1" applyNumberFormat="1" applyFont="1" applyFill="1" applyBorder="1" applyAlignment="1">
      <alignment horizontal="right"/>
    </xf>
    <xf numFmtId="14" fontId="0" fillId="0" borderId="8" xfId="0" applyNumberFormat="1" applyBorder="1"/>
    <xf numFmtId="165" fontId="2" fillId="0" borderId="7" xfId="1" applyNumberFormat="1" applyFont="1" applyBorder="1"/>
    <xf numFmtId="17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5" fontId="8" fillId="0" borderId="0" xfId="1" applyNumberFormat="1" applyFont="1"/>
    <xf numFmtId="14" fontId="4" fillId="0" borderId="0" xfId="0" applyNumberFormat="1" applyFont="1"/>
    <xf numFmtId="165" fontId="4" fillId="0" borderId="9" xfId="1" applyNumberFormat="1" applyFont="1" applyBorder="1"/>
    <xf numFmtId="165" fontId="0" fillId="0" borderId="9" xfId="1" applyNumberFormat="1" applyFont="1" applyBorder="1"/>
    <xf numFmtId="165" fontId="2" fillId="2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0" xfId="1" applyFont="1"/>
    <xf numFmtId="165" fontId="2" fillId="0" borderId="0" xfId="1" applyNumberFormat="1" applyFont="1" applyAlignment="1">
      <alignment wrapText="1"/>
    </xf>
    <xf numFmtId="165" fontId="1" fillId="0" borderId="2" xfId="1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164" fontId="2" fillId="0" borderId="9" xfId="1" applyFont="1" applyFill="1" applyBorder="1"/>
    <xf numFmtId="14" fontId="2" fillId="0" borderId="9" xfId="0" applyNumberFormat="1" applyFont="1" applyBorder="1" applyAlignment="1">
      <alignment horizontal="left"/>
    </xf>
    <xf numFmtId="0" fontId="2" fillId="0" borderId="9" xfId="0" applyFont="1" applyBorder="1"/>
    <xf numFmtId="164" fontId="0" fillId="0" borderId="2" xfId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1" applyFont="1" applyFill="1" applyBorder="1"/>
    <xf numFmtId="14" fontId="0" fillId="0" borderId="0" xfId="1" quotePrefix="1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left"/>
    </xf>
    <xf numFmtId="0" fontId="9" fillId="0" borderId="2" xfId="0" applyFont="1" applyBorder="1"/>
    <xf numFmtId="164" fontId="9" fillId="0" borderId="2" xfId="1" applyFont="1" applyFill="1" applyBorder="1" applyAlignment="1">
      <alignment horizontal="left"/>
    </xf>
    <xf numFmtId="164" fontId="9" fillId="0" borderId="2" xfId="1" applyFont="1" applyFill="1" applyBorder="1"/>
    <xf numFmtId="0" fontId="9" fillId="0" borderId="0" xfId="0" applyFont="1"/>
    <xf numFmtId="14" fontId="9" fillId="0" borderId="0" xfId="1" applyNumberFormat="1" applyFont="1" applyFill="1" applyBorder="1" applyAlignment="1">
      <alignment horizontal="left"/>
    </xf>
    <xf numFmtId="14" fontId="9" fillId="0" borderId="0" xfId="1" applyNumberFormat="1" applyFont="1" applyFill="1" applyBorder="1"/>
    <xf numFmtId="164" fontId="0" fillId="0" borderId="0" xfId="1" applyFont="1" applyFill="1" applyBorder="1" applyAlignment="1">
      <alignment horizontal="left"/>
    </xf>
    <xf numFmtId="164" fontId="0" fillId="0" borderId="0" xfId="1" applyFont="1" applyFill="1"/>
    <xf numFmtId="164" fontId="0" fillId="0" borderId="0" xfId="1" applyFont="1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 applyFill="1"/>
    <xf numFmtId="0" fontId="0" fillId="0" borderId="0" xfId="0" pivotButton="1"/>
    <xf numFmtId="0" fontId="10" fillId="0" borderId="0" xfId="3"/>
    <xf numFmtId="166" fontId="12" fillId="6" borderId="1" xfId="3" applyNumberFormat="1" applyFont="1" applyFill="1" applyBorder="1" applyAlignment="1">
      <alignment horizontal="left" vertical="top" wrapText="1" readingOrder="1"/>
    </xf>
    <xf numFmtId="0" fontId="12" fillId="6" borderId="1" xfId="3" applyFont="1" applyFill="1" applyBorder="1" applyAlignment="1">
      <alignment horizontal="left" vertical="top" readingOrder="1"/>
    </xf>
    <xf numFmtId="0" fontId="12" fillId="6" borderId="1" xfId="3" applyFont="1" applyFill="1" applyBorder="1" applyAlignment="1">
      <alignment horizontal="left" vertical="top" wrapText="1" readingOrder="1"/>
    </xf>
    <xf numFmtId="0" fontId="12" fillId="6" borderId="1" xfId="3" applyFont="1" applyFill="1" applyBorder="1" applyAlignment="1">
      <alignment horizontal="left" vertical="top"/>
    </xf>
    <xf numFmtId="0" fontId="12" fillId="6" borderId="1" xfId="3" applyFont="1" applyFill="1" applyBorder="1" applyAlignment="1">
      <alignment horizontal="left" vertical="top" wrapText="1"/>
    </xf>
    <xf numFmtId="164" fontId="12" fillId="6" borderId="1" xfId="4" applyFont="1" applyFill="1" applyBorder="1" applyAlignment="1">
      <alignment horizontal="left" vertical="top" wrapText="1" readingOrder="1"/>
    </xf>
    <xf numFmtId="164" fontId="12" fillId="6" borderId="1" xfId="4" applyFont="1" applyFill="1" applyBorder="1" applyAlignment="1">
      <alignment horizontal="left" vertical="top" wrapText="1"/>
    </xf>
    <xf numFmtId="0" fontId="12" fillId="6" borderId="1" xfId="3" applyFont="1" applyFill="1" applyBorder="1" applyAlignment="1">
      <alignment vertical="top" readingOrder="1"/>
    </xf>
    <xf numFmtId="14" fontId="13" fillId="7" borderId="2" xfId="3" applyNumberFormat="1" applyFont="1" applyFill="1" applyBorder="1" applyAlignment="1">
      <alignment horizontal="left" vertical="top"/>
    </xf>
    <xf numFmtId="0" fontId="13" fillId="7" borderId="2" xfId="3" applyFont="1" applyFill="1" applyBorder="1" applyAlignment="1">
      <alignment horizontal="left" vertical="top" wrapText="1"/>
    </xf>
    <xf numFmtId="0" fontId="14" fillId="0" borderId="2" xfId="3" applyFont="1" applyBorder="1" applyAlignment="1">
      <alignment vertical="top"/>
    </xf>
    <xf numFmtId="0" fontId="14" fillId="0" borderId="2" xfId="3" applyFont="1" applyBorder="1" applyAlignment="1">
      <alignment vertical="top" wrapText="1"/>
    </xf>
    <xf numFmtId="4" fontId="14" fillId="0" borderId="2" xfId="3" applyNumberFormat="1" applyFont="1" applyBorder="1" applyAlignment="1">
      <alignment vertical="top"/>
    </xf>
    <xf numFmtId="0" fontId="14" fillId="0" borderId="2" xfId="3" applyFont="1" applyBorder="1" applyAlignment="1">
      <alignment horizontal="left" vertical="top" wrapText="1"/>
    </xf>
    <xf numFmtId="0" fontId="10" fillId="0" borderId="0" xfId="3" applyAlignment="1">
      <alignment vertical="top"/>
    </xf>
    <xf numFmtId="0" fontId="10" fillId="0" borderId="0" xfId="3" applyAlignment="1">
      <alignment horizontal="left"/>
    </xf>
    <xf numFmtId="4" fontId="10" fillId="0" borderId="0" xfId="3" applyNumberFormat="1"/>
    <xf numFmtId="165" fontId="2" fillId="2" borderId="10" xfId="1" applyNumberFormat="1" applyFont="1" applyFill="1" applyBorder="1" applyAlignment="1">
      <alignment vertical="center" wrapText="1"/>
    </xf>
    <xf numFmtId="14" fontId="0" fillId="0" borderId="2" xfId="0" quotePrefix="1" applyNumberFormat="1" applyBorder="1"/>
    <xf numFmtId="165" fontId="15" fillId="0" borderId="2" xfId="1" applyNumberFormat="1" applyFont="1" applyBorder="1"/>
    <xf numFmtId="164" fontId="2" fillId="0" borderId="2" xfId="1" applyFont="1" applyBorder="1"/>
    <xf numFmtId="165" fontId="5" fillId="0" borderId="2" xfId="1" applyNumberFormat="1" applyFont="1" applyBorder="1"/>
    <xf numFmtId="0" fontId="2" fillId="0" borderId="9" xfId="0" applyFont="1" applyBorder="1" applyAlignment="1">
      <alignment horizontal="left"/>
    </xf>
    <xf numFmtId="14" fontId="0" fillId="0" borderId="0" xfId="0" quotePrefix="1" applyNumberFormat="1" applyAlignment="1">
      <alignment horizontal="left"/>
    </xf>
    <xf numFmtId="0" fontId="9" fillId="8" borderId="2" xfId="0" applyFont="1" applyFill="1" applyBorder="1"/>
    <xf numFmtId="0" fontId="9" fillId="8" borderId="0" xfId="0" applyFont="1" applyFill="1"/>
    <xf numFmtId="0" fontId="2" fillId="0" borderId="2" xfId="0" applyFont="1" applyBorder="1" applyAlignment="1">
      <alignment horizontal="center"/>
    </xf>
    <xf numFmtId="0" fontId="16" fillId="0" borderId="0" xfId="0" applyFont="1"/>
    <xf numFmtId="4" fontId="2" fillId="0" borderId="8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66" fontId="11" fillId="4" borderId="2" xfId="3" applyNumberFormat="1" applyFont="1" applyFill="1" applyBorder="1" applyAlignment="1">
      <alignment horizontal="center" vertical="top" wrapText="1" readingOrder="1"/>
    </xf>
    <xf numFmtId="166" fontId="11" fillId="5" borderId="2" xfId="3" applyNumberFormat="1" applyFont="1" applyFill="1" applyBorder="1" applyAlignment="1">
      <alignment horizontal="center" vertical="top" wrapText="1" readingOrder="1"/>
    </xf>
  </cellXfs>
  <cellStyles count="5">
    <cellStyle name="Comma" xfId="1" builtinId="3"/>
    <cellStyle name="Comma 2" xfId="2" xr:uid="{00000000-0005-0000-0000-000001000000}"/>
    <cellStyle name="Comma 2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Mwangi" refreshedDate="45593.786615277779" createdVersion="6" refreshedVersion="6" minRefreshableVersion="3" recordCount="120" xr:uid="{00000000-000A-0000-FFFF-FFFF00000000}">
  <cacheSource type="worksheet">
    <worksheetSource ref="A1:I1048576" sheet="Wiba"/>
  </cacheSource>
  <cacheFields count="9">
    <cacheField name="S/No." numFmtId="0">
      <sharedItems containsString="0" containsBlank="1" containsNumber="1" containsInteger="1" minValue="1" maxValue="118"/>
    </cacheField>
    <cacheField name="Name of Employee" numFmtId="0">
      <sharedItems containsBlank="1" count="50">
        <s v="Alex Maina"/>
        <s v="Benard Owiti"/>
        <s v="Brenda Chepkirui Chirchir"/>
        <s v="Bruno Eke"/>
        <s v="Catherine Naishipae Naishipae"/>
        <s v="Dan Oyondi Ashuma"/>
        <s v="Daniel Nyaga Ireri"/>
        <s v="Daniel omosa"/>
        <s v="Dennis Ngige"/>
        <s v="Francis Omondi Onyango"/>
        <s v="Fredrick Musyoka Mbuvi"/>
        <s v="Fredrick Ndungi Mutumba"/>
        <s v="Geoffrey Nyanumba"/>
        <s v="Gerald Wahome"/>
        <s v="Jonah Ngatia Wambugu"/>
        <s v="Joseph  Wachira"/>
        <s v="Joshua Omondi Ogada"/>
        <s v="Julius Mugo Irungu"/>
        <s v="Martin Mbuvi Musembi"/>
        <s v="Mary Wambui Mburu"/>
        <s v="Meshack John Oyumbi"/>
        <s v="Moses Odhiambo Chacha"/>
        <s v="Neema Mwendwa"/>
        <s v="Patrick Mundia"/>
        <s v="Patrick Thairu Kariuki"/>
        <s v="Silas Peter  Barack"/>
        <s v="Stephen Obangi Isaac"/>
        <s v="Thomas Wambua Kaloki"/>
        <s v="Titus Mutua"/>
        <s v="Veronica Wanjiga Muchiri"/>
        <s v="Willys Wanjala Wekesa"/>
        <s v="Chrispine Mwanzi"/>
        <s v="Justine ooga"/>
        <s v="Rodger cherutoi"/>
        <s v="john maina wairimu"/>
        <s v="joyce njoki kangethe"/>
        <s v="John luta musa"/>
        <s v="Elizabeth Loko Makau"/>
        <s v="george nyakundi"/>
        <s v="Stephen ngugi"/>
        <s v="Nahashon Kangethe"/>
        <s v="Isaac Karanja"/>
        <s v="Bonface Ngotho"/>
        <s v="Jackson muya"/>
        <s v="Gerald mbugua"/>
        <s v="thomas wambua"/>
        <s v="Bernard owiti"/>
        <s v="Djackson muya"/>
        <s v="For february 2024"/>
        <m/>
      </sharedItems>
    </cacheField>
    <cacheField name="Description" numFmtId="0">
      <sharedItems containsBlank="1"/>
    </cacheField>
    <cacheField name="Section" numFmtId="0">
      <sharedItems containsBlank="1"/>
    </cacheField>
    <cacheField name="Amount" numFmtId="164">
      <sharedItems containsString="0" containsBlank="1" containsNumber="1" containsInteger="1" minValue="1000" maxValue="4677886"/>
    </cacheField>
    <cacheField name="Date of claim" numFmtId="14">
      <sharedItems containsDate="1" containsBlank="1" containsMixedTypes="1" minDate="2024-10-08T00:00:00" maxDate="2024-10-09T00:00:00"/>
    </cacheField>
    <cacheField name="status" numFmtId="0">
      <sharedItems containsBlank="1"/>
    </cacheField>
    <cacheField name="Last communication" numFmtId="0">
      <sharedItems containsDate="1" containsBlank="1" containsMixedTypes="1" minDate="2024-10-08T00:00:00" maxDate="2024-10-09T00:00:00"/>
    </cacheField>
    <cacheField name="expected refund clai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1"/>
    <x v="0"/>
    <s v="Lower back pain"/>
    <s v="Pulses"/>
    <n v="16200"/>
    <s v="10/08/2024"/>
    <s v="All docs submitted awaiting refund processing"/>
    <s v="10/08/2024"/>
    <s v="Mid November"/>
  </r>
  <r>
    <n v="2"/>
    <x v="1"/>
    <s v="Pressed by a motor injuring left hand middle finger"/>
    <s v="Repair &amp; Maintenance"/>
    <n v="41500"/>
    <s v="Not claimed"/>
    <s v="Due for Assessment in Naidu "/>
    <m/>
    <m/>
  </r>
  <r>
    <n v="3"/>
    <x v="2"/>
    <s v="Involved in motor cycle accident"/>
    <s v="Finance"/>
    <n v="12230"/>
    <m/>
    <m/>
    <m/>
    <m/>
  </r>
  <r>
    <n v="4"/>
    <x v="3"/>
    <s v="Fell on the pitch during training injuring the left hand"/>
    <s v="CFC"/>
    <n v="18500"/>
    <d v="2024-10-08T00:00:00"/>
    <s v="All docs submitted awaiting refund processing"/>
    <d v="2024-10-08T00:00:00"/>
    <s v="Mid November"/>
  </r>
  <r>
    <n v="5"/>
    <x v="4"/>
    <s v="Collapsed at work suffering head injury"/>
    <s v="Biscuit Plant"/>
    <n v="17390"/>
    <s v="Not claimed"/>
    <s v="Due for Assessment in Naidu "/>
    <m/>
    <m/>
  </r>
  <r>
    <n v="6"/>
    <x v="5"/>
    <s v="Motor cycle accident"/>
    <s v="Mill 2 Packing"/>
    <n v="71970"/>
    <s v="Not claimed"/>
    <s v="Due for Assessment in Naidu "/>
    <m/>
    <m/>
  </r>
  <r>
    <n v="7"/>
    <x v="6"/>
    <s v="Left hand middle finger trapped in the engine while servicing"/>
    <s v="Garage"/>
    <n v="240500"/>
    <s v="Not claimed"/>
    <s v="Due for Assessment in Naidu "/>
    <m/>
    <m/>
  </r>
  <r>
    <n v="8"/>
    <x v="7"/>
    <s v="Right knee injured during a match"/>
    <s v="CFC"/>
    <n v="4200"/>
    <s v="Not claimed"/>
    <s v="Still under medication"/>
    <m/>
    <m/>
  </r>
  <r>
    <n v="9"/>
    <x v="8"/>
    <s v="Left foot ankle injured during a match"/>
    <s v="CFC"/>
    <n v="6500"/>
    <s v="Not claimed"/>
    <s v="Due for Assessment in Naidu "/>
    <m/>
    <m/>
  </r>
  <r>
    <n v="10"/>
    <x v="9"/>
    <s v="Ran over by a truck injuring the right foot toe"/>
    <s v="External Offloader"/>
    <n v="3500"/>
    <d v="2024-10-08T00:00:00"/>
    <s v="All docs submitted awaiting refund processing"/>
    <m/>
    <s v="Mid November"/>
  </r>
  <r>
    <n v="11"/>
    <x v="10"/>
    <s v="Fell on by a sack of rice while offloading"/>
    <s v="External Offloader"/>
    <n v="12620"/>
    <s v="Not claimed"/>
    <s v="Due for Assessment in Naidu "/>
    <m/>
    <m/>
  </r>
  <r>
    <n v="12"/>
    <x v="11"/>
    <s v="The right hand finger was entangled by the bishops elevator belt while stacking"/>
    <s v="Mill 2 Loading"/>
    <n v="620460"/>
    <s v="Not claimed"/>
    <s v="Due for Assessment in Naidu "/>
    <m/>
    <m/>
  </r>
  <r>
    <n v="13"/>
    <x v="12"/>
    <s v="The right hand finger was entangled by the bishops elevator belt while stacking"/>
    <s v="offloader"/>
    <n v="391260"/>
    <s v="Not claimed"/>
    <s v="Due for Assessment in Naidu "/>
    <m/>
    <m/>
  </r>
  <r>
    <n v="14"/>
    <x v="13"/>
    <s v="Left hand finger trapped in the elevator belt while un choking it."/>
    <s v="Wheat Mill"/>
    <n v="13000"/>
    <s v="Not claimed"/>
    <s v="Due for Assessment in Naidu "/>
    <m/>
    <m/>
  </r>
  <r>
    <n v="15"/>
    <x v="14"/>
    <s v="Injured by the bishops elevator on the right foot"/>
    <s v="offloader"/>
    <n v="451000"/>
    <s v="Not claimed"/>
    <s v="Due for Assessment in Naidu "/>
    <m/>
    <m/>
  </r>
  <r>
    <n v="16"/>
    <x v="15"/>
    <s v="Jumped form a ladder after an electrocution while repairing "/>
    <s v="Electrician"/>
    <n v="31350"/>
    <s v="Not claimed"/>
    <s v="Due for Assessment in Naidu "/>
    <m/>
    <m/>
  </r>
  <r>
    <n v="17"/>
    <x v="16"/>
    <s v="Fell on a ditch at the garage injuring the left foot and head"/>
    <s v="Driver"/>
    <n v="20360"/>
    <s v="Not claimed"/>
    <s v="Due for Assessment in Naidu "/>
    <m/>
    <m/>
  </r>
  <r>
    <n v="18"/>
    <x v="17"/>
    <s v="Back fracture after an accident colliding with a motorcycle"/>
    <s v="Laundry"/>
    <n v="93750"/>
    <s v="Not claimed"/>
    <s v="Still under medication"/>
    <m/>
    <m/>
  </r>
  <r>
    <n v="19"/>
    <x v="18"/>
    <s v="Left foot fracure after being fell on by bales of flour during stock take"/>
    <s v="DF"/>
    <n v="109216"/>
    <s v="Not claimed"/>
    <s v="Due for Assessment in Thika Level 5"/>
    <m/>
    <m/>
  </r>
  <r>
    <n v="20"/>
    <x v="19"/>
    <s v="MSDS (severe back pains)"/>
    <s v="Mill 1 Packing"/>
    <n v="6990"/>
    <s v="Not claimed"/>
    <s v="Due for Assessment in Naidu "/>
    <m/>
    <m/>
  </r>
  <r>
    <n v="21"/>
    <x v="20"/>
    <s v="Fell sick at Directors home"/>
    <s v="Driver"/>
    <n v="10015"/>
    <s v="Not claimed"/>
    <s v="Not claimable transfer to medicla expense"/>
    <m/>
    <m/>
  </r>
  <r>
    <n v="22"/>
    <x v="21"/>
    <s v="Right hand numbness while lifting, twisted while packing the subsidy packs"/>
    <s v="Dispatch"/>
    <n v="5150"/>
    <s v="Not claimed"/>
    <s v="Due for Assessment in Naidu "/>
    <m/>
    <m/>
  </r>
  <r>
    <n v="23"/>
    <x v="22"/>
    <s v="Assault suffering deep cuts in the throat"/>
    <s v="DF"/>
    <n v="5150"/>
    <s v="Not claimed"/>
    <s v="Due for Assessment in Thika Level 5/police case"/>
    <m/>
    <m/>
  </r>
  <r>
    <n v="24"/>
    <x v="23"/>
    <s v="Broke the foot after the chimney collapsed"/>
    <s v="Boiler"/>
    <n v="7250"/>
    <s v="To consult"/>
    <m/>
    <m/>
    <m/>
  </r>
  <r>
    <n v="25"/>
    <x v="24"/>
    <s v="Abrasion on left hand ring finger while opening the lorry door"/>
    <s v="Dispatch"/>
    <n v="8710"/>
    <s v="Not claimed"/>
    <s v="Due for Assessment in Naidu "/>
    <m/>
    <m/>
  </r>
  <r>
    <n v="26"/>
    <x v="25"/>
    <s v="Fell from a truck during sampling injuring the ankle."/>
    <s v="Mill 2 Silo"/>
    <n v="70390"/>
    <s v="Not claimed"/>
    <s v="Due for Assessment in Naidu "/>
    <m/>
    <m/>
  </r>
  <r>
    <n v="27"/>
    <x v="26"/>
    <s v="Left shoulder dislocation during team building in Sagana"/>
    <s v="DF"/>
    <n v="89100"/>
    <s v="Not claimed"/>
    <s v="Due for Assessment in Naidu "/>
    <m/>
    <m/>
  </r>
  <r>
    <n v="28"/>
    <x v="27"/>
    <s v="Involved in a motorcycle accident injuring a fracture in the skull and left hand"/>
    <s v="Mill 2 Packing"/>
    <n v="87605"/>
    <s v="Not claimed"/>
    <s v="Still under medication"/>
    <m/>
    <m/>
  </r>
  <r>
    <n v="29"/>
    <x v="28"/>
    <s v="Injured on right hand index finger "/>
    <s v="offloader"/>
    <n v="21910"/>
    <s v="Not claimed"/>
    <s v="Due for Assessment in Naidu "/>
    <m/>
    <m/>
  </r>
  <r>
    <n v="30"/>
    <x v="29"/>
    <s v="Numbness in left arm while lifting"/>
    <s v="Pulses"/>
    <n v="447790"/>
    <s v="Not claimed"/>
    <s v="Due for Assessment in Naidu "/>
    <m/>
    <m/>
  </r>
  <r>
    <n v="31"/>
    <x v="30"/>
    <s v="Cut on the right hand by the grinder during sampling"/>
    <s v="Main Lab"/>
    <n v="17400"/>
    <s v="Not claimed"/>
    <s v="Due for Assessment in Naidu "/>
    <m/>
    <m/>
  </r>
  <r>
    <n v="32"/>
    <x v="1"/>
    <s v="Pressed by a motor injuring left hand middle finger"/>
    <s v="Repair &amp; Maintenance"/>
    <n v="5500"/>
    <s v="Not claimed"/>
    <s v="Due for Assessment in Naidu "/>
    <m/>
    <m/>
  </r>
  <r>
    <n v="33"/>
    <x v="31"/>
    <s v="Back Pains"/>
    <s v="Mill 1 Packing"/>
    <n v="11010"/>
    <s v="Not claimed"/>
    <s v="Due for Assessment in Naidu "/>
    <m/>
    <m/>
  </r>
  <r>
    <n v="34"/>
    <x v="17"/>
    <s v="Back fracture after an accident colliding with a motorcycle"/>
    <s v="Laundry"/>
    <n v="4000"/>
    <s v="Not claimed"/>
    <s v="Still under medication"/>
    <m/>
    <m/>
  </r>
  <r>
    <n v="35"/>
    <x v="32"/>
    <s v="Back Pains"/>
    <s v="Mill 2 Silo"/>
    <n v="3850"/>
    <s v="close"/>
    <s v="close"/>
    <m/>
    <m/>
  </r>
  <r>
    <n v="36"/>
    <x v="33"/>
    <s v="Assault suffering deep cuts in the throat"/>
    <s v="Mill 2 Silo"/>
    <n v="6450"/>
    <s v="Not claimed"/>
    <s v="Due for Assessment in Naidu "/>
    <m/>
    <m/>
  </r>
  <r>
    <n v="37"/>
    <x v="27"/>
    <s v="Involved in a motorcycle accident injuring a fracture in the skull and left hand"/>
    <s v="Mill 2 Packing"/>
    <n v="25200"/>
    <s v="Not claimed"/>
    <s v="Still under medication"/>
    <m/>
    <m/>
  </r>
  <r>
    <n v="38"/>
    <x v="1"/>
    <s v="Pressed by a motor injuring left hand middle finger"/>
    <s v="Repair &amp; Maintenance"/>
    <n v="4000"/>
    <s v="Not claimed"/>
    <s v="Due for Assessment in Naidu "/>
    <m/>
    <m/>
  </r>
  <r>
    <n v="39"/>
    <x v="34"/>
    <s v="close"/>
    <s v="Loading"/>
    <n v="4250"/>
    <s v="Loading "/>
    <s v="close"/>
    <m/>
    <m/>
  </r>
  <r>
    <n v="40"/>
    <x v="35"/>
    <m/>
    <m/>
    <n v="6630"/>
    <s v="Not claimed"/>
    <s v="close"/>
    <m/>
    <m/>
  </r>
  <r>
    <n v="41"/>
    <x v="31"/>
    <s v="Back Pains"/>
    <s v="Mill 1 Packing"/>
    <n v="2900"/>
    <s v="Not claimed"/>
    <s v="Due for Assessment in Naidu "/>
    <m/>
    <m/>
  </r>
  <r>
    <n v="42"/>
    <x v="31"/>
    <s v="Back Pains"/>
    <s v="Mill 1 Packing"/>
    <n v="2000"/>
    <s v="Not claimed"/>
    <s v="Due for Assessment in Naidu "/>
    <m/>
    <m/>
  </r>
  <r>
    <n v="43"/>
    <x v="36"/>
    <s v="Close"/>
    <m/>
    <n v="3900"/>
    <s v="close"/>
    <s v="close"/>
    <m/>
    <m/>
  </r>
  <r>
    <n v="44"/>
    <x v="31"/>
    <s v="Back Pains"/>
    <s v="Mill 1 Packing"/>
    <n v="1000"/>
    <s v="Not claimed"/>
    <s v="Due for Assessment in Naidu "/>
    <m/>
    <m/>
  </r>
  <r>
    <n v="45"/>
    <x v="31"/>
    <s v="Back Pains"/>
    <s v="Mill 1 Packing"/>
    <n v="1000"/>
    <s v="Not claimed"/>
    <s v="Due for Assessment in Naidu "/>
    <m/>
    <m/>
  </r>
  <r>
    <n v="46"/>
    <x v="27"/>
    <s v="Involved in a motorcycle accident injuring a fracture in the skull and left hand"/>
    <s v="Mill 2 Packing"/>
    <n v="2000"/>
    <s v="Not claimed"/>
    <s v="Still under medication"/>
    <m/>
    <m/>
  </r>
  <r>
    <n v="47"/>
    <x v="37"/>
    <s v="Back Pains"/>
    <m/>
    <n v="20400"/>
    <s v="Not claimed"/>
    <s v="due assessment from naidu"/>
    <m/>
    <m/>
  </r>
  <r>
    <n v="48"/>
    <x v="37"/>
    <s v="Back Pains"/>
    <m/>
    <n v="1000"/>
    <s v="Not claimed"/>
    <s v="due assessment from naidu"/>
    <m/>
    <m/>
  </r>
  <r>
    <n v="49"/>
    <x v="37"/>
    <s v="Back Pains"/>
    <m/>
    <n v="1000"/>
    <s v="Not claimed"/>
    <s v="due assessment from naidu"/>
    <m/>
    <m/>
  </r>
  <r>
    <n v="50"/>
    <x v="7"/>
    <s v="Right knee injured during a match"/>
    <s v="CFC"/>
    <n v="38500"/>
    <s v="Not claimed"/>
    <s v="Still under medication"/>
    <m/>
    <m/>
  </r>
  <r>
    <n v="51"/>
    <x v="38"/>
    <s v="MEDICAL EXPENSE FOR AUGUST 2024-GEORGE NYAKUNDI"/>
    <m/>
    <n v="11260"/>
    <s v="Not claimed"/>
    <s v="Due for Assessment in Naidu "/>
    <m/>
    <m/>
  </r>
  <r>
    <n v="52"/>
    <x v="39"/>
    <s v="Back Pains"/>
    <m/>
    <n v="22250"/>
    <s v="Not claimed"/>
    <s v="Due for Assessment in Naidu "/>
    <m/>
    <m/>
  </r>
  <r>
    <n v="53"/>
    <x v="27"/>
    <s v="Involved in a motorcycle accident injuring a fracture in the skull and left hand"/>
    <s v="Mill 2 Packing"/>
    <n v="1000"/>
    <s v="Not claimed"/>
    <s v="Still under medication"/>
    <m/>
    <m/>
  </r>
  <r>
    <n v="54"/>
    <x v="37"/>
    <m/>
    <m/>
    <n v="2900"/>
    <s v="Not claimed"/>
    <s v="due assessment from naidu"/>
    <m/>
    <m/>
  </r>
  <r>
    <n v="55"/>
    <x v="39"/>
    <s v="Back Pains"/>
    <m/>
    <n v="132340"/>
    <s v="Not claimed"/>
    <s v="Due for Assessment in Naidu "/>
    <m/>
    <m/>
  </r>
  <r>
    <n v="56"/>
    <x v="31"/>
    <s v="Back Pains"/>
    <s v="Mill 1 Packing"/>
    <n v="3400"/>
    <s v="Not claimed"/>
    <s v="Due for Assessment in Naidu "/>
    <m/>
    <m/>
  </r>
  <r>
    <n v="57"/>
    <x v="40"/>
    <s v="MEDICAL EXPENSE FOR AUGUST 2024-NAHASON KANGETHE"/>
    <m/>
    <n v="2900"/>
    <s v="Not claimed"/>
    <s v="Still under medication"/>
    <m/>
    <m/>
  </r>
  <r>
    <n v="58"/>
    <x v="38"/>
    <s v="MEDICAL EXPENSE FOR AUGUST 2024-GEORGE NYAKUNDI"/>
    <m/>
    <n v="8150"/>
    <s v="Not claimed"/>
    <s v="Due for Assessment in Naidu "/>
    <m/>
    <m/>
  </r>
  <r>
    <n v="59"/>
    <x v="31"/>
    <s v="Back Pains"/>
    <s v="Mill 1 Packing"/>
    <n v="1000"/>
    <s v="Not claimed"/>
    <s v="Due for Assessment in Naidu "/>
    <m/>
    <m/>
  </r>
  <r>
    <n v="60"/>
    <x v="41"/>
    <s v="MEDICAL EXPENSE FOR AUGUST 2024-ISAAC KARANJA"/>
    <m/>
    <n v="6000"/>
    <s v="Not claimed"/>
    <s v="Due for Assessment in Naidu "/>
    <m/>
    <m/>
  </r>
  <r>
    <n v="61"/>
    <x v="38"/>
    <s v="MEDICAL EXPENSE FOR AUGUST 2024-GEORGE NYAKUNDI"/>
    <m/>
    <n v="1000"/>
    <s v="Not claimed"/>
    <s v="Due for Assessment in Naidu "/>
    <m/>
    <m/>
  </r>
  <r>
    <n v="62"/>
    <x v="17"/>
    <s v="Back fracture after an accident colliding with a motorcycle"/>
    <s v="Laundry"/>
    <n v="6250"/>
    <s v="Not claimed"/>
    <s v="Still under medication"/>
    <m/>
    <m/>
  </r>
  <r>
    <n v="63"/>
    <x v="7"/>
    <s v="Right knee injured during a match"/>
    <s v="CFC"/>
    <n v="7700"/>
    <s v="Not claimed"/>
    <s v="Still under medication"/>
    <m/>
    <m/>
  </r>
  <r>
    <n v="64"/>
    <x v="40"/>
    <s v="MEDICAL EXPENSE FOR AUGUST 2024-NAHASON KANGETHE"/>
    <m/>
    <n v="7700"/>
    <s v="Not claimed"/>
    <s v="Still under medication"/>
    <m/>
    <m/>
  </r>
  <r>
    <n v="65"/>
    <x v="38"/>
    <s v="MEDICAL EXPENSE FOR AUGUST 2024-GEORGE NYAKUNDI"/>
    <m/>
    <n v="1000"/>
    <s v="Not claimed"/>
    <s v="Due for Assessment in Naidu "/>
    <m/>
    <m/>
  </r>
  <r>
    <n v="66"/>
    <x v="40"/>
    <s v="MEDICAL EXPENSE FOR AUGUST 2024-NAHASON KANGETHE"/>
    <m/>
    <n v="5000"/>
    <s v="Not claimed"/>
    <s v="Still under medication"/>
    <m/>
    <m/>
  </r>
  <r>
    <n v="67"/>
    <x v="42"/>
    <s v="MEDICAL EXPENSE FOR AUGUST 2024-BONFACE NGOTHO"/>
    <m/>
    <n v="9550"/>
    <s v="Not claimed"/>
    <s v="Due for Assessment in Naidu "/>
    <m/>
    <m/>
  </r>
  <r>
    <n v="68"/>
    <x v="38"/>
    <s v="MEDICAL EXPENSE FOR AUGUST 2024-GEORGE NYAKUNDI"/>
    <m/>
    <n v="1000"/>
    <s v="Not claimed"/>
    <s v="Due for Assessment in Naidu "/>
    <m/>
    <m/>
  </r>
  <r>
    <n v="69"/>
    <x v="38"/>
    <s v="MEDICAL EXPENSE FOR AUGUST 2024-THOMAS WAMBUA-"/>
    <m/>
    <n v="16000"/>
    <s v="Not claimed"/>
    <s v="Still under medication"/>
    <m/>
    <m/>
  </r>
  <r>
    <n v="70"/>
    <x v="31"/>
    <s v="Back Pains"/>
    <s v="Mill 1 Packing"/>
    <n v="4725"/>
    <s v="Not claimed"/>
    <s v="Due for Assessment in Naidu "/>
    <m/>
    <m/>
  </r>
  <r>
    <n v="71"/>
    <x v="40"/>
    <s v="MEDICAL EXPENSE FOR AUGUST 2024-NAHASON KANGETHE"/>
    <m/>
    <n v="1000"/>
    <s v="Not claimed"/>
    <s v="Still under medication"/>
    <m/>
    <m/>
  </r>
  <r>
    <n v="72"/>
    <x v="7"/>
    <s v="MEDICAL EXPENSE FOR AUGUST 2024-DANIEL OMOSA"/>
    <m/>
    <n v="5000"/>
    <s v="Not claimed"/>
    <s v="Still under medication"/>
    <m/>
    <m/>
  </r>
  <r>
    <n v="73"/>
    <x v="40"/>
    <s v="MEDICAL EXPENSE FOR AUGUST 2024-NAHASON KANGETHE"/>
    <m/>
    <n v="7390"/>
    <s v="Not claimed"/>
    <s v="Still under medication"/>
    <m/>
    <m/>
  </r>
  <r>
    <n v="74"/>
    <x v="38"/>
    <s v="MEDICAL EXPENSE FOR AUGUST 2024-GEORGE NYAKUNDI"/>
    <m/>
    <n v="1000"/>
    <s v="Not claimed"/>
    <s v="Due for Assessment in Naidu "/>
    <m/>
    <m/>
  </r>
  <r>
    <n v="75"/>
    <x v="43"/>
    <s v="MEDICAL EXPENSE FOR AUGUST 2024-JACKSON MUYA"/>
    <m/>
    <n v="1700"/>
    <s v="Not claimed"/>
    <s v="Due for Assessment in Naidu "/>
    <m/>
    <m/>
  </r>
  <r>
    <n v="76"/>
    <x v="31"/>
    <s v="Back Pains"/>
    <s v="Mill 1 Packing"/>
    <n v="17600"/>
    <s v="Not claimed"/>
    <s v="Due for Assessment in Naidu "/>
    <m/>
    <m/>
  </r>
  <r>
    <n v="77"/>
    <x v="42"/>
    <s v="MEDICAL EXPENSE FOR AUGUST 2024-BONIFACE NGOTHO"/>
    <m/>
    <n v="1000"/>
    <s v="Not claimed"/>
    <s v="Due for Assessment in Naidu "/>
    <m/>
    <m/>
  </r>
  <r>
    <n v="78"/>
    <x v="44"/>
    <s v="MEDICAL EXPENSE FOR AUGUST 2024-GERALD MBUGUA"/>
    <m/>
    <n v="7100"/>
    <s v="Not claimed"/>
    <s v="Still under medication"/>
    <m/>
    <m/>
  </r>
  <r>
    <n v="79"/>
    <x v="7"/>
    <s v="MEDICAL EXPENSE FOR AUGUST 2024-DANIEL OMOSA"/>
    <m/>
    <n v="2500"/>
    <s v="Not claimed"/>
    <s v="Still under medication"/>
    <m/>
    <m/>
  </r>
  <r>
    <n v="80"/>
    <x v="38"/>
    <s v="MEDICAL EXPENSE FOR AUGUST 2024-GEORGE NYAKUNDI"/>
    <m/>
    <n v="1000"/>
    <s v="Not claimed"/>
    <s v="Due for Assessment in Naidu "/>
    <m/>
    <m/>
  </r>
  <r>
    <n v="81"/>
    <x v="44"/>
    <s v="MEDICAL EXPENSE FOR AUGUST 2024-GERALD MBUGUA"/>
    <m/>
    <n v="2400"/>
    <s v="Not claimed"/>
    <s v="Still under medication"/>
    <m/>
    <m/>
  </r>
  <r>
    <n v="82"/>
    <x v="38"/>
    <s v="MEDICAL EXPENSE FOR AUGUST 2024-GEORGE NYAKUNDI"/>
    <m/>
    <n v="3900"/>
    <s v="Not claimed"/>
    <s v="Due for Assessment in Naidu "/>
    <m/>
    <m/>
  </r>
  <r>
    <n v="83"/>
    <x v="40"/>
    <s v="MEDICAL EXPENSE FOR AUGUST 2024-NAHASON KANGETHE-ADMISSION COSTS-04TH AUG TO 09TH AUG"/>
    <m/>
    <n v="353610"/>
    <s v="Not claimed"/>
    <s v="Still under medication"/>
    <m/>
    <m/>
  </r>
  <r>
    <n v="84"/>
    <x v="7"/>
    <s v="MEDICAL EXPENSE FOR JULY 2024-DANIEL OMOSA"/>
    <m/>
    <n v="4000"/>
    <s v="Not claimed"/>
    <s v="Still under medication"/>
    <m/>
    <m/>
  </r>
  <r>
    <n v="85"/>
    <x v="39"/>
    <s v="MEDICAL EXPENSE FOR JULY 2024-STEPHEN NGUGI"/>
    <m/>
    <n v="28420"/>
    <s v="Not claimed"/>
    <s v="Still under medication"/>
    <m/>
    <m/>
  </r>
  <r>
    <n v="86"/>
    <x v="31"/>
    <s v="MEDICAL EXPENSE FOR JULY 2024-CHRISPINE MWANZI"/>
    <s v="Mill 1 Packing"/>
    <n v="12250"/>
    <s v="Not claimed"/>
    <s v="Due for Assessment in Naidu "/>
    <m/>
    <m/>
  </r>
  <r>
    <n v="87"/>
    <x v="45"/>
    <s v="MEDICAL EXPENSE FOR JULY 2024-THOMAS WAMBUA"/>
    <m/>
    <n v="3000"/>
    <s v="Not claimed"/>
    <s v="Still under medication"/>
    <m/>
    <m/>
  </r>
  <r>
    <n v="88"/>
    <x v="38"/>
    <s v="MEDICAL EXPENSE FOR JULY 2024-GEORGE NYAKUNDI"/>
    <m/>
    <n v="13100"/>
    <s v="Not claimed"/>
    <s v="Due for Assessment in Naidu "/>
    <m/>
    <m/>
  </r>
  <r>
    <n v="89"/>
    <x v="38"/>
    <s v="MEDICAL EXPENSE FOR JULY 2024-GEORGE NYAKUNDI"/>
    <m/>
    <n v="1000"/>
    <s v="Not claimed"/>
    <s v="Due for Assessment in Naidu "/>
    <m/>
    <m/>
  </r>
  <r>
    <n v="90"/>
    <x v="38"/>
    <s v="MEDICAL EXPENSE FOR JULY 2024-GEORGE NYAKUNDI"/>
    <m/>
    <n v="1000"/>
    <s v="Not claimed"/>
    <s v="Due for Assessment in Naidu "/>
    <m/>
    <m/>
  </r>
  <r>
    <n v="91"/>
    <x v="38"/>
    <s v="MEDICAL EXPENSE FOR JULY 2024-GEORGE NYAKUNDI"/>
    <m/>
    <n v="8300"/>
    <s v="Not claimed"/>
    <s v="Due for Assessment in Naidu "/>
    <m/>
    <m/>
  </r>
  <r>
    <n v="92"/>
    <x v="39"/>
    <s v="MEDICAL EXPENSE FOR JULY 2024-STEPHEN NGUGI"/>
    <m/>
    <n v="9000"/>
    <s v="Not claimed"/>
    <s v="Still under medication"/>
    <m/>
    <m/>
  </r>
  <r>
    <n v="93"/>
    <x v="45"/>
    <s v="MEDICAL EXPENSE FOR JULY 2024-THOMAS WAMBUA"/>
    <m/>
    <n v="1000"/>
    <s v="Not claimed"/>
    <s v="Still under medication"/>
    <m/>
    <m/>
  </r>
  <r>
    <n v="94"/>
    <x v="45"/>
    <s v="MEDICAL EXPENSE FOR JULY 2024-THOMAS WAMBUA"/>
    <m/>
    <n v="4475"/>
    <s v="Not claimed"/>
    <s v="Still under medication"/>
    <m/>
    <m/>
  </r>
  <r>
    <n v="95"/>
    <x v="7"/>
    <s v="MEDICAL EXPENSE FOR JULY 2024-DANIEL OMOSA"/>
    <m/>
    <n v="11200"/>
    <s v="Not claimed"/>
    <s v="Still under medication"/>
    <m/>
    <m/>
  </r>
  <r>
    <n v="96"/>
    <x v="38"/>
    <s v="MEDICAL EXPENSE FOR JULY 2024-GEORGE NYAKUNDI"/>
    <m/>
    <n v="9840"/>
    <s v="Not claimed"/>
    <s v="Due for Assessment in Naidu "/>
    <m/>
    <m/>
  </r>
  <r>
    <n v="97"/>
    <x v="46"/>
    <s v="MEDICAL EXPENSE FOR JULY 2024-BERNARD OWITI"/>
    <m/>
    <n v="4000"/>
    <s v="Not claimed"/>
    <s v="Due for Assessment in Naidu "/>
    <m/>
    <m/>
  </r>
  <r>
    <n v="98"/>
    <x v="38"/>
    <s v="MEDICAL EXPENSE FOR JULY 2024-GEORGE NYAKUNDI"/>
    <m/>
    <n v="1000"/>
    <s v="Not claimed"/>
    <s v="Due for Assessment in Naidu "/>
    <m/>
    <m/>
  </r>
  <r>
    <n v="99"/>
    <x v="17"/>
    <s v="Back fracture after an accident colliding with a motorcycle"/>
    <s v="Laundry"/>
    <n v="6250"/>
    <s v="Not claimed"/>
    <s v="Still under medication"/>
    <m/>
    <m/>
  </r>
  <r>
    <n v="100"/>
    <x v="7"/>
    <s v="MEDICAL EXPENSE FOR JULY 2024-DANIEL OMOSA"/>
    <m/>
    <n v="5500"/>
    <s v="Not claimed"/>
    <s v="Still under medication"/>
    <m/>
    <m/>
  </r>
  <r>
    <n v="101"/>
    <x v="38"/>
    <s v="MEDICAL EXPENSE FOR JULY 2024-GEORGE NYAKUNDI"/>
    <m/>
    <n v="1000"/>
    <s v="Not claimed"/>
    <s v="Due for Assessment in Naidu "/>
    <m/>
    <m/>
  </r>
  <r>
    <n v="102"/>
    <x v="38"/>
    <s v="MEDICAL EXPENSE FOR JULY 2024-GEORGE NYAKUNDI"/>
    <m/>
    <n v="5290"/>
    <s v="Not claimed"/>
    <s v="Due for Assessment in Naidu "/>
    <m/>
    <m/>
  </r>
  <r>
    <n v="103"/>
    <x v="7"/>
    <s v="MEDICAL EXPENSE FOR JULY 2024-DANIEL OMOSA"/>
    <m/>
    <n v="3000"/>
    <s v="Not claimed"/>
    <s v="Still under medication"/>
    <m/>
    <m/>
  </r>
  <r>
    <n v="104"/>
    <x v="7"/>
    <s v="MEDICAL EXPENSE FOR JULY 2024-DANIEL OMOSA"/>
    <m/>
    <n v="5700"/>
    <s v="Not claimed"/>
    <s v="Still under medication"/>
    <m/>
    <m/>
  </r>
  <r>
    <n v="105"/>
    <x v="38"/>
    <s v="MEDICAL EXPENSE FOR JULY 2024-GEORGE NYAUNDI"/>
    <m/>
    <n v="1000"/>
    <s v="Not claimed"/>
    <s v="Due for Assessment in Naidu "/>
    <m/>
    <m/>
  </r>
  <r>
    <n v="106"/>
    <x v="45"/>
    <s v="MEDICAL EXPENSE FOR JULY 2024-THOMAS WAMBUA"/>
    <m/>
    <n v="1000"/>
    <s v="Not claimed"/>
    <s v="Still under medication"/>
    <m/>
    <m/>
  </r>
  <r>
    <n v="107"/>
    <x v="43"/>
    <s v="MEDICAL EXPENSE FOR JULY 2024-JACKSON MUYA"/>
    <m/>
    <n v="13560"/>
    <s v="Not claimed"/>
    <s v="Due for Assessment in Naidu "/>
    <m/>
    <m/>
  </r>
  <r>
    <n v="108"/>
    <x v="7"/>
    <s v="MEDICAL EXPENSE FOR JULY 2024-DANIEL OMOSA"/>
    <m/>
    <n v="507000"/>
    <s v="Not claimed"/>
    <s v="Still under medication"/>
    <m/>
    <m/>
  </r>
  <r>
    <n v="109"/>
    <x v="38"/>
    <s v="MEDICAL EXPENSE FOR AUGUST 2024-GEORGE NYAKUNDI"/>
    <m/>
    <n v="1000"/>
    <s v="Not claimed"/>
    <s v="Due for Assessment in Naidu "/>
    <m/>
    <m/>
  </r>
  <r>
    <n v="110"/>
    <x v="7"/>
    <s v="MEDICAL EXPENSE FOR SEPTEMBER 2024-DANIEL OMOSA"/>
    <m/>
    <n v="5600"/>
    <s v="Not claimed"/>
    <s v="Still under medication"/>
    <m/>
    <m/>
  </r>
  <r>
    <n v="111"/>
    <x v="40"/>
    <s v="MEDICAL EXPENSE FOR SEPTEMBER 2024-NAHASON KANGETHE"/>
    <m/>
    <n v="7000"/>
    <s v="Not claimed"/>
    <s v="Still under medication"/>
    <m/>
    <m/>
  </r>
  <r>
    <n v="112"/>
    <x v="44"/>
    <s v="MEDICAL EXPENSE FOR SEPTEMBER 2024-GERALD MBUGUA"/>
    <m/>
    <n v="4250"/>
    <s v="Not claimed"/>
    <s v="Still under medication"/>
    <m/>
    <m/>
  </r>
  <r>
    <n v="113"/>
    <x v="43"/>
    <s v="MEDICAL EXPENSE FOR SEPTEMBER 2024-JACKSON MUYA"/>
    <m/>
    <n v="4150"/>
    <s v="Not claimed"/>
    <s v="Due for Assessment in Naidu "/>
    <m/>
    <m/>
  </r>
  <r>
    <n v="114"/>
    <x v="43"/>
    <s v="MEDICAL EXPENSE FOR SEPTEMBER 2024-JACKSON MUYA"/>
    <m/>
    <n v="15900"/>
    <s v="Not claimed"/>
    <s v="Due for Assessment in Naidu "/>
    <m/>
    <m/>
  </r>
  <r>
    <n v="115"/>
    <x v="47"/>
    <s v="MEDICAL EXPENSE FOR SEPTEMBER 2024-DJACKSON MUYA"/>
    <m/>
    <n v="1000"/>
    <s v="Not claimed"/>
    <s v="Due for Assessment in Naidu "/>
    <m/>
    <m/>
  </r>
  <r>
    <n v="116"/>
    <x v="17"/>
    <s v="Back fracture after an accident colliding with a motorcycle"/>
    <s v="Laundry"/>
    <n v="7100"/>
    <s v="Not claimed"/>
    <s v="Still under medication"/>
    <m/>
    <m/>
  </r>
  <r>
    <n v="117"/>
    <x v="40"/>
    <s v="MEDICAL EXPENSE FOR SEPTEMBER 2024-NAHASON KANGETHE"/>
    <m/>
    <n v="4000"/>
    <s v="Not claimed"/>
    <s v="Still under medication"/>
    <m/>
    <m/>
  </r>
  <r>
    <n v="118"/>
    <x v="48"/>
    <s v="MEDICAL EXPENSE FOR FEBRUARY 2024"/>
    <m/>
    <n v="213120"/>
    <m/>
    <m/>
    <m/>
    <m/>
  </r>
  <r>
    <m/>
    <x v="49"/>
    <s v="TOTAL"/>
    <m/>
    <n v="4677886"/>
    <m/>
    <m/>
    <m/>
    <m/>
  </r>
  <r>
    <m/>
    <x v="4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4" firstHeaderRow="1" firstDataRow="1" firstDataCol="1"/>
  <pivotFields count="9">
    <pivotField showAll="0"/>
    <pivotField axis="axisRow" showAll="0">
      <items count="51">
        <item x="0"/>
        <item x="1"/>
        <item x="46"/>
        <item x="42"/>
        <item x="2"/>
        <item x="3"/>
        <item x="4"/>
        <item x="31"/>
        <item x="5"/>
        <item x="6"/>
        <item x="7"/>
        <item x="8"/>
        <item x="47"/>
        <item x="37"/>
        <item x="48"/>
        <item x="9"/>
        <item x="10"/>
        <item x="11"/>
        <item x="12"/>
        <item x="38"/>
        <item x="44"/>
        <item x="13"/>
        <item x="41"/>
        <item x="43"/>
        <item x="36"/>
        <item x="34"/>
        <item x="14"/>
        <item x="15"/>
        <item x="16"/>
        <item x="35"/>
        <item x="17"/>
        <item x="32"/>
        <item x="18"/>
        <item x="19"/>
        <item x="20"/>
        <item x="21"/>
        <item x="40"/>
        <item x="22"/>
        <item x="23"/>
        <item x="24"/>
        <item x="33"/>
        <item x="25"/>
        <item x="39"/>
        <item x="26"/>
        <item x="45"/>
        <item x="27"/>
        <item x="28"/>
        <item x="29"/>
        <item x="30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pane ySplit="4" topLeftCell="A8" activePane="bottomLeft" state="frozen"/>
      <selection activeCell="C13" sqref="C13:C14"/>
      <selection pane="bottomLeft" activeCell="C13" sqref="C13:C14"/>
    </sheetView>
  </sheetViews>
  <sheetFormatPr defaultRowHeight="14.4"/>
  <cols>
    <col min="1" max="1" width="6" bestFit="1" customWidth="1"/>
    <col min="2" max="2" width="12.33203125" customWidth="1"/>
    <col min="3" max="3" width="73.77734375" bestFit="1" customWidth="1"/>
    <col min="4" max="4" width="16.5546875" bestFit="1" customWidth="1"/>
    <col min="5" max="5" width="17.44140625" style="13" customWidth="1"/>
  </cols>
  <sheetData>
    <row r="1" spans="1:5" s="1" customFormat="1">
      <c r="A1" s="1" t="s">
        <v>0</v>
      </c>
      <c r="E1" s="2"/>
    </row>
    <row r="2" spans="1:5" s="1" customFormat="1">
      <c r="A2" s="1" t="s">
        <v>1</v>
      </c>
      <c r="E2" s="2"/>
    </row>
    <row r="3" spans="1:5" s="1" customFormat="1">
      <c r="A3" s="1" t="s">
        <v>21</v>
      </c>
      <c r="E3" s="2"/>
    </row>
    <row r="4" spans="1:5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>
        <v>1</v>
      </c>
      <c r="B5" s="6">
        <v>44854</v>
      </c>
      <c r="C5" s="8" t="s">
        <v>8</v>
      </c>
      <c r="D5" s="5" t="s">
        <v>7</v>
      </c>
      <c r="E5" s="7">
        <v>105376</v>
      </c>
    </row>
    <row r="6" spans="1:5">
      <c r="A6" s="5">
        <f t="shared" ref="A6:A7" si="0">1+A5</f>
        <v>2</v>
      </c>
      <c r="B6" s="6">
        <v>44854</v>
      </c>
      <c r="C6" s="8" t="s">
        <v>9</v>
      </c>
      <c r="D6" s="5" t="s">
        <v>7</v>
      </c>
      <c r="E6" s="7">
        <v>105376</v>
      </c>
    </row>
    <row r="7" spans="1:5">
      <c r="A7" s="5">
        <f t="shared" si="0"/>
        <v>3</v>
      </c>
      <c r="B7" s="6">
        <v>44974</v>
      </c>
      <c r="C7" s="8" t="s">
        <v>16</v>
      </c>
      <c r="D7" s="5" t="s">
        <v>7</v>
      </c>
      <c r="E7" s="7">
        <v>109053</v>
      </c>
    </row>
    <row r="8" spans="1:5">
      <c r="A8" s="5">
        <f>1+A7</f>
        <v>4</v>
      </c>
      <c r="B8" s="6">
        <v>44969</v>
      </c>
      <c r="C8" s="8" t="s">
        <v>22</v>
      </c>
      <c r="D8" s="5" t="s">
        <v>7</v>
      </c>
      <c r="E8" s="7">
        <v>35000</v>
      </c>
    </row>
    <row r="9" spans="1:5">
      <c r="A9" s="5">
        <f t="shared" ref="A9:A10" si="1">1+A8</f>
        <v>5</v>
      </c>
      <c r="B9" s="6">
        <v>45000</v>
      </c>
      <c r="C9" s="8" t="s">
        <v>23</v>
      </c>
      <c r="D9" s="5" t="s">
        <v>7</v>
      </c>
      <c r="E9" s="7">
        <v>40000</v>
      </c>
    </row>
    <row r="10" spans="1:5">
      <c r="A10" s="5">
        <f t="shared" si="1"/>
        <v>6</v>
      </c>
      <c r="B10" s="6">
        <v>45004</v>
      </c>
      <c r="C10" s="8" t="s">
        <v>22</v>
      </c>
      <c r="D10" s="5" t="s">
        <v>7</v>
      </c>
      <c r="E10" s="7">
        <v>35000</v>
      </c>
    </row>
    <row r="11" spans="1:5" ht="15" thickBot="1">
      <c r="B11" s="9"/>
      <c r="C11" s="10"/>
      <c r="E11" s="11">
        <f>SUM(E5:E10)</f>
        <v>429805</v>
      </c>
    </row>
    <row r="12" spans="1:5" ht="15" thickTop="1">
      <c r="B12" s="9"/>
      <c r="C12" s="10"/>
      <c r="E12" s="12"/>
    </row>
    <row r="13" spans="1:5">
      <c r="A13" s="5">
        <f>1+A10</f>
        <v>7</v>
      </c>
      <c r="B13" s="6">
        <v>44995</v>
      </c>
      <c r="C13" s="20" t="s">
        <v>67</v>
      </c>
      <c r="D13" s="5" t="s">
        <v>10</v>
      </c>
      <c r="E13" s="8">
        <v>10775.86</v>
      </c>
    </row>
    <row r="14" spans="1:5">
      <c r="A14" s="5">
        <f>1+A13</f>
        <v>8</v>
      </c>
      <c r="B14" s="6">
        <v>44995</v>
      </c>
      <c r="C14" s="20" t="s">
        <v>61</v>
      </c>
      <c r="D14" s="5" t="s">
        <v>10</v>
      </c>
      <c r="E14" s="8">
        <v>10775.86</v>
      </c>
    </row>
    <row r="15" spans="1:5" ht="15" thickBot="1">
      <c r="B15" s="9"/>
      <c r="C15" s="10"/>
      <c r="E15" s="18">
        <f>SUM(E13:E14)</f>
        <v>21551.72</v>
      </c>
    </row>
    <row r="16" spans="1:5" ht="15" thickTop="1">
      <c r="B16" s="9"/>
      <c r="C16" s="10"/>
      <c r="E16" s="7"/>
    </row>
    <row r="17" spans="1:5">
      <c r="A17" s="5">
        <f>1+A14</f>
        <v>9</v>
      </c>
      <c r="B17" s="6">
        <v>44965</v>
      </c>
      <c r="C17" s="8" t="s">
        <v>18</v>
      </c>
      <c r="D17" s="5" t="s">
        <v>11</v>
      </c>
      <c r="E17" s="7">
        <v>8620.69</v>
      </c>
    </row>
    <row r="18" spans="1:5" ht="15" thickBot="1">
      <c r="B18" s="9"/>
      <c r="D18" s="10"/>
      <c r="E18" s="18">
        <f>SUM(E17:E17)</f>
        <v>8620.69</v>
      </c>
    </row>
    <row r="19" spans="1:5" ht="15" thickTop="1">
      <c r="B19" s="9"/>
      <c r="C19" s="10"/>
    </row>
    <row r="20" spans="1:5" ht="15" thickBot="1">
      <c r="A20" s="5">
        <f>1+A17</f>
        <v>10</v>
      </c>
      <c r="B20" s="6">
        <v>44774</v>
      </c>
      <c r="C20" s="8" t="s">
        <v>12</v>
      </c>
      <c r="D20" s="5" t="s">
        <v>13</v>
      </c>
      <c r="E20" s="14">
        <v>147546.45000000001</v>
      </c>
    </row>
    <row r="21" spans="1:5" ht="15" thickTop="1">
      <c r="B21" s="9"/>
      <c r="C21" s="10"/>
      <c r="E21" s="15"/>
    </row>
    <row r="23" spans="1:5">
      <c r="A23" s="5">
        <f>1+A20</f>
        <v>11</v>
      </c>
      <c r="B23" s="6">
        <v>44895</v>
      </c>
      <c r="C23" s="8" t="s">
        <v>14</v>
      </c>
      <c r="D23" s="5" t="s">
        <v>15</v>
      </c>
      <c r="E23" s="19">
        <v>3347774</v>
      </c>
    </row>
    <row r="24" spans="1:5">
      <c r="B24" s="9"/>
      <c r="C24" s="10"/>
      <c r="E24" s="15"/>
    </row>
    <row r="25" spans="1:5" s="1" customFormat="1" ht="18.600000000000001" thickBot="1">
      <c r="C25" s="16" t="s">
        <v>20</v>
      </c>
      <c r="E25" s="17">
        <f>+E18+E15+E23+E11+E20</f>
        <v>3955297.8600000003</v>
      </c>
    </row>
    <row r="26" spans="1:5" ht="15" thickTop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151"/>
  <sheetViews>
    <sheetView workbookViewId="0">
      <pane xSplit="4" ySplit="1" topLeftCell="E128" activePane="bottomRight" state="frozen"/>
      <selection pane="topRight" activeCell="E1" sqref="E1"/>
      <selection pane="bottomLeft" activeCell="A2" sqref="A2"/>
      <selection pane="bottomRight" activeCell="B151" sqref="B151"/>
    </sheetView>
  </sheetViews>
  <sheetFormatPr defaultRowHeight="14.4"/>
  <cols>
    <col min="1" max="1" width="5.88671875" bestFit="1" customWidth="1"/>
    <col min="2" max="2" width="26.77734375" style="44" bestFit="1" customWidth="1"/>
    <col min="3" max="3" width="63.44140625" customWidth="1"/>
    <col min="4" max="4" width="14.77734375" customWidth="1"/>
    <col min="5" max="5" width="13.88671875" style="71" bestFit="1" customWidth="1"/>
    <col min="6" max="6" width="14.21875" style="73" bestFit="1" customWidth="1"/>
    <col min="7" max="7" width="38.6640625" bestFit="1" customWidth="1"/>
    <col min="8" max="8" width="17.5546875" style="44" hidden="1" customWidth="1"/>
    <col min="9" max="9" width="19.88671875" hidden="1" customWidth="1"/>
  </cols>
  <sheetData>
    <row r="1" spans="1:9">
      <c r="A1" s="50" t="s">
        <v>2</v>
      </c>
      <c r="B1" s="55" t="s">
        <v>588</v>
      </c>
      <c r="C1" s="50" t="s">
        <v>4</v>
      </c>
      <c r="D1" s="50" t="s">
        <v>563</v>
      </c>
      <c r="E1" s="56" t="s">
        <v>589</v>
      </c>
      <c r="F1" s="57" t="s">
        <v>653</v>
      </c>
      <c r="G1" s="58" t="s">
        <v>650</v>
      </c>
      <c r="H1" s="100" t="s">
        <v>651</v>
      </c>
      <c r="I1" s="58" t="s">
        <v>652</v>
      </c>
    </row>
    <row r="2" spans="1:9">
      <c r="A2" s="5">
        <v>1</v>
      </c>
      <c r="B2" s="59" t="s">
        <v>564</v>
      </c>
      <c r="C2" s="60" t="s">
        <v>514</v>
      </c>
      <c r="D2" s="60" t="s">
        <v>543</v>
      </c>
      <c r="E2" s="61">
        <v>16200</v>
      </c>
      <c r="F2" s="62" t="s">
        <v>654</v>
      </c>
      <c r="G2" t="s">
        <v>655</v>
      </c>
      <c r="H2" s="62" t="s">
        <v>654</v>
      </c>
      <c r="I2" t="s">
        <v>656</v>
      </c>
    </row>
    <row r="3" spans="1:9">
      <c r="A3" s="5">
        <f>1+A2</f>
        <v>2</v>
      </c>
      <c r="B3" s="59" t="s">
        <v>679</v>
      </c>
      <c r="C3" s="60" t="s">
        <v>515</v>
      </c>
      <c r="D3" s="60" t="s">
        <v>544</v>
      </c>
      <c r="E3" s="61">
        <v>41500</v>
      </c>
      <c r="F3" s="63" t="s">
        <v>657</v>
      </c>
      <c r="G3" t="s">
        <v>658</v>
      </c>
      <c r="H3"/>
    </row>
    <row r="4" spans="1:9">
      <c r="A4" s="5">
        <f t="shared" ref="A4:A34" si="0">1+A3</f>
        <v>3</v>
      </c>
      <c r="B4" s="59" t="s">
        <v>565</v>
      </c>
      <c r="C4" s="5" t="s">
        <v>516</v>
      </c>
      <c r="D4" s="5" t="s">
        <v>545</v>
      </c>
      <c r="E4" s="61">
        <v>12230</v>
      </c>
      <c r="F4" s="63"/>
      <c r="H4"/>
    </row>
    <row r="5" spans="1:9">
      <c r="A5" s="5">
        <f t="shared" si="0"/>
        <v>4</v>
      </c>
      <c r="B5" s="59" t="s">
        <v>566</v>
      </c>
      <c r="C5" s="60" t="s">
        <v>517</v>
      </c>
      <c r="D5" s="5" t="s">
        <v>546</v>
      </c>
      <c r="E5" s="61">
        <v>18500</v>
      </c>
      <c r="F5" s="63">
        <v>45573</v>
      </c>
      <c r="G5" t="s">
        <v>655</v>
      </c>
      <c r="H5" s="101" t="s">
        <v>654</v>
      </c>
      <c r="I5" t="s">
        <v>656</v>
      </c>
    </row>
    <row r="6" spans="1:9">
      <c r="A6" s="5">
        <f t="shared" si="0"/>
        <v>5</v>
      </c>
      <c r="B6" s="59" t="s">
        <v>567</v>
      </c>
      <c r="C6" s="5" t="s">
        <v>518</v>
      </c>
      <c r="D6" s="5" t="s">
        <v>547</v>
      </c>
      <c r="E6" s="61">
        <v>17390</v>
      </c>
      <c r="F6" s="63" t="s">
        <v>657</v>
      </c>
      <c r="G6" t="s">
        <v>658</v>
      </c>
      <c r="H6"/>
    </row>
    <row r="7" spans="1:9">
      <c r="A7" s="5">
        <f t="shared" si="0"/>
        <v>6</v>
      </c>
      <c r="B7" s="59" t="s">
        <v>568</v>
      </c>
      <c r="C7" s="5" t="s">
        <v>519</v>
      </c>
      <c r="D7" s="5" t="s">
        <v>548</v>
      </c>
      <c r="E7" s="61">
        <v>71970</v>
      </c>
      <c r="F7" s="63" t="s">
        <v>657</v>
      </c>
      <c r="G7" t="s">
        <v>658</v>
      </c>
      <c r="H7"/>
    </row>
    <row r="8" spans="1:9">
      <c r="A8" s="5">
        <f t="shared" si="0"/>
        <v>7</v>
      </c>
      <c r="B8" s="59" t="s">
        <v>569</v>
      </c>
      <c r="C8" s="5" t="s">
        <v>520</v>
      </c>
      <c r="D8" s="5" t="s">
        <v>549</v>
      </c>
      <c r="E8" s="61">
        <v>240500</v>
      </c>
      <c r="F8" s="63" t="s">
        <v>657</v>
      </c>
      <c r="G8" t="s">
        <v>658</v>
      </c>
      <c r="H8"/>
    </row>
    <row r="9" spans="1:9">
      <c r="A9" s="5">
        <f t="shared" si="0"/>
        <v>8</v>
      </c>
      <c r="B9" s="59" t="s">
        <v>675</v>
      </c>
      <c r="C9" s="60" t="s">
        <v>521</v>
      </c>
      <c r="D9" s="5" t="s">
        <v>546</v>
      </c>
      <c r="E9" s="61">
        <v>4200</v>
      </c>
      <c r="F9" s="63" t="s">
        <v>657</v>
      </c>
      <c r="G9" t="s">
        <v>659</v>
      </c>
      <c r="H9"/>
    </row>
    <row r="10" spans="1:9">
      <c r="A10" s="5">
        <f t="shared" si="0"/>
        <v>9</v>
      </c>
      <c r="B10" s="59" t="s">
        <v>570</v>
      </c>
      <c r="C10" s="60" t="s">
        <v>522</v>
      </c>
      <c r="D10" s="5" t="s">
        <v>546</v>
      </c>
      <c r="E10" s="61">
        <v>6500</v>
      </c>
      <c r="F10" s="63" t="s">
        <v>657</v>
      </c>
      <c r="G10" t="s">
        <v>658</v>
      </c>
      <c r="H10"/>
    </row>
    <row r="11" spans="1:9">
      <c r="A11" s="5">
        <f t="shared" si="0"/>
        <v>10</v>
      </c>
      <c r="B11" s="59" t="s">
        <v>571</v>
      </c>
      <c r="C11" s="60" t="s">
        <v>523</v>
      </c>
      <c r="D11" s="60" t="s">
        <v>550</v>
      </c>
      <c r="E11" s="61">
        <v>3500</v>
      </c>
      <c r="F11" s="63">
        <v>45573</v>
      </c>
      <c r="G11" t="s">
        <v>655</v>
      </c>
      <c r="H11" s="101" t="s">
        <v>654</v>
      </c>
      <c r="I11" t="s">
        <v>656</v>
      </c>
    </row>
    <row r="12" spans="1:9">
      <c r="A12" s="5">
        <f t="shared" si="0"/>
        <v>11</v>
      </c>
      <c r="B12" s="59" t="s">
        <v>454</v>
      </c>
      <c r="C12" s="5" t="s">
        <v>524</v>
      </c>
      <c r="D12" s="60" t="s">
        <v>550</v>
      </c>
      <c r="E12" s="61">
        <v>12620</v>
      </c>
      <c r="F12" s="63" t="s">
        <v>657</v>
      </c>
      <c r="G12" t="s">
        <v>658</v>
      </c>
      <c r="H12"/>
    </row>
    <row r="13" spans="1:9">
      <c r="A13" s="5">
        <f t="shared" si="0"/>
        <v>12</v>
      </c>
      <c r="B13" s="59" t="s">
        <v>453</v>
      </c>
      <c r="C13" s="5" t="s">
        <v>525</v>
      </c>
      <c r="D13" s="5" t="s">
        <v>551</v>
      </c>
      <c r="E13" s="61">
        <v>620460</v>
      </c>
      <c r="F13" s="63" t="s">
        <v>657</v>
      </c>
      <c r="G13" t="s">
        <v>658</v>
      </c>
      <c r="H13"/>
    </row>
    <row r="14" spans="1:9">
      <c r="A14" s="5">
        <f t="shared" si="0"/>
        <v>13</v>
      </c>
      <c r="B14" s="59" t="s">
        <v>572</v>
      </c>
      <c r="C14" s="5" t="s">
        <v>525</v>
      </c>
      <c r="D14" s="5" t="s">
        <v>552</v>
      </c>
      <c r="E14" s="61">
        <v>391260</v>
      </c>
      <c r="F14" s="63" t="s">
        <v>657</v>
      </c>
      <c r="G14" t="s">
        <v>658</v>
      </c>
      <c r="H14"/>
    </row>
    <row r="15" spans="1:9">
      <c r="A15" s="5">
        <f t="shared" si="0"/>
        <v>14</v>
      </c>
      <c r="B15" s="59" t="s">
        <v>452</v>
      </c>
      <c r="C15" s="5" t="s">
        <v>526</v>
      </c>
      <c r="D15" s="5" t="s">
        <v>553</v>
      </c>
      <c r="E15" s="61">
        <v>13000</v>
      </c>
      <c r="F15" s="63" t="s">
        <v>657</v>
      </c>
      <c r="G15" t="s">
        <v>658</v>
      </c>
      <c r="H15"/>
    </row>
    <row r="16" spans="1:9">
      <c r="A16" s="5">
        <f t="shared" si="0"/>
        <v>15</v>
      </c>
      <c r="B16" s="59" t="s">
        <v>573</v>
      </c>
      <c r="C16" s="5" t="s">
        <v>527</v>
      </c>
      <c r="D16" s="5" t="s">
        <v>552</v>
      </c>
      <c r="E16" s="61">
        <v>451000</v>
      </c>
      <c r="F16" s="63" t="s">
        <v>657</v>
      </c>
      <c r="G16" t="s">
        <v>658</v>
      </c>
      <c r="H16"/>
    </row>
    <row r="17" spans="1:7" customFormat="1">
      <c r="A17" s="5">
        <f t="shared" si="0"/>
        <v>16</v>
      </c>
      <c r="B17" s="59" t="s">
        <v>574</v>
      </c>
      <c r="C17" s="5" t="s">
        <v>528</v>
      </c>
      <c r="D17" s="5" t="s">
        <v>554</v>
      </c>
      <c r="E17" s="61">
        <v>31350</v>
      </c>
      <c r="F17" s="63" t="s">
        <v>657</v>
      </c>
      <c r="G17" t="s">
        <v>658</v>
      </c>
    </row>
    <row r="18" spans="1:7" customFormat="1">
      <c r="A18" s="5">
        <f t="shared" si="0"/>
        <v>17</v>
      </c>
      <c r="B18" s="59" t="s">
        <v>450</v>
      </c>
      <c r="C18" s="60" t="s">
        <v>529</v>
      </c>
      <c r="D18" s="5" t="s">
        <v>555</v>
      </c>
      <c r="E18" s="61">
        <v>20360</v>
      </c>
      <c r="F18" s="63" t="s">
        <v>657</v>
      </c>
      <c r="G18" t="s">
        <v>658</v>
      </c>
    </row>
    <row r="19" spans="1:7" customFormat="1">
      <c r="A19" s="5">
        <f t="shared" si="0"/>
        <v>18</v>
      </c>
      <c r="B19" s="59" t="s">
        <v>575</v>
      </c>
      <c r="C19" s="5" t="s">
        <v>530</v>
      </c>
      <c r="D19" s="5" t="s">
        <v>556</v>
      </c>
      <c r="E19" s="61">
        <v>93750</v>
      </c>
      <c r="F19" s="63" t="s">
        <v>657</v>
      </c>
      <c r="G19" t="s">
        <v>659</v>
      </c>
    </row>
    <row r="20" spans="1:7" customFormat="1">
      <c r="A20" s="5">
        <f t="shared" si="0"/>
        <v>19</v>
      </c>
      <c r="B20" s="59" t="s">
        <v>576</v>
      </c>
      <c r="C20" s="60" t="s">
        <v>732</v>
      </c>
      <c r="D20" s="60" t="s">
        <v>557</v>
      </c>
      <c r="E20" s="61">
        <f>219570-110354</f>
        <v>109216</v>
      </c>
      <c r="F20" s="63" t="s">
        <v>657</v>
      </c>
      <c r="G20" t="s">
        <v>660</v>
      </c>
    </row>
    <row r="21" spans="1:7" customFormat="1">
      <c r="A21" s="5">
        <f t="shared" si="0"/>
        <v>20</v>
      </c>
      <c r="B21" s="59" t="s">
        <v>577</v>
      </c>
      <c r="C21" s="5" t="s">
        <v>531</v>
      </c>
      <c r="D21" s="5" t="s">
        <v>558</v>
      </c>
      <c r="E21" s="61">
        <v>6990</v>
      </c>
      <c r="F21" s="63" t="s">
        <v>657</v>
      </c>
      <c r="G21" t="s">
        <v>658</v>
      </c>
    </row>
    <row r="22" spans="1:7" s="67" customFormat="1">
      <c r="A22" s="5">
        <f t="shared" si="0"/>
        <v>21</v>
      </c>
      <c r="B22" s="59" t="s">
        <v>578</v>
      </c>
      <c r="C22" s="5" t="s">
        <v>532</v>
      </c>
      <c r="D22" s="5" t="s">
        <v>733</v>
      </c>
      <c r="E22" s="61">
        <v>10015</v>
      </c>
      <c r="F22" s="63" t="s">
        <v>664</v>
      </c>
      <c r="G22" t="s">
        <v>683</v>
      </c>
    </row>
    <row r="23" spans="1:7" customFormat="1">
      <c r="A23" s="5">
        <f t="shared" si="0"/>
        <v>22</v>
      </c>
      <c r="B23" s="59" t="s">
        <v>451</v>
      </c>
      <c r="C23" s="5" t="s">
        <v>533</v>
      </c>
      <c r="D23" s="5" t="s">
        <v>559</v>
      </c>
      <c r="E23" s="61">
        <v>5150</v>
      </c>
      <c r="F23" s="63" t="s">
        <v>657</v>
      </c>
      <c r="G23" t="s">
        <v>658</v>
      </c>
    </row>
    <row r="24" spans="1:7" customFormat="1">
      <c r="A24" s="5">
        <f t="shared" si="0"/>
        <v>23</v>
      </c>
      <c r="B24" s="59" t="s">
        <v>579</v>
      </c>
      <c r="C24" s="5" t="s">
        <v>534</v>
      </c>
      <c r="D24" s="5" t="s">
        <v>557</v>
      </c>
      <c r="E24" s="61">
        <v>5150</v>
      </c>
      <c r="F24" s="63" t="s">
        <v>664</v>
      </c>
      <c r="G24" t="s">
        <v>683</v>
      </c>
    </row>
    <row r="25" spans="1:7" s="67" customFormat="1">
      <c r="A25" s="64">
        <f t="shared" si="0"/>
        <v>24</v>
      </c>
      <c r="B25" s="65" t="s">
        <v>580</v>
      </c>
      <c r="C25" s="64" t="s">
        <v>535</v>
      </c>
      <c r="D25" s="64" t="s">
        <v>560</v>
      </c>
      <c r="E25" s="66">
        <v>7250</v>
      </c>
      <c r="F25" s="68" t="s">
        <v>661</v>
      </c>
    </row>
    <row r="26" spans="1:7" customFormat="1">
      <c r="A26" s="5">
        <f t="shared" si="0"/>
        <v>25</v>
      </c>
      <c r="B26" s="59" t="s">
        <v>581</v>
      </c>
      <c r="C26" s="5" t="s">
        <v>536</v>
      </c>
      <c r="D26" s="5" t="s">
        <v>559</v>
      </c>
      <c r="E26" s="61">
        <v>8710</v>
      </c>
      <c r="F26" s="63" t="s">
        <v>657</v>
      </c>
      <c r="G26" t="s">
        <v>658</v>
      </c>
    </row>
    <row r="27" spans="1:7" customFormat="1">
      <c r="A27" s="5">
        <f t="shared" si="0"/>
        <v>26</v>
      </c>
      <c r="B27" s="59" t="s">
        <v>582</v>
      </c>
      <c r="C27" s="5" t="s">
        <v>537</v>
      </c>
      <c r="D27" s="5" t="s">
        <v>561</v>
      </c>
      <c r="E27" s="61">
        <v>70390</v>
      </c>
      <c r="F27" s="63" t="s">
        <v>657</v>
      </c>
      <c r="G27" t="s">
        <v>658</v>
      </c>
    </row>
    <row r="28" spans="1:7" customFormat="1">
      <c r="A28" s="5">
        <f t="shared" si="0"/>
        <v>27</v>
      </c>
      <c r="B28" s="59" t="s">
        <v>583</v>
      </c>
      <c r="C28" s="60" t="s">
        <v>538</v>
      </c>
      <c r="D28" s="60" t="s">
        <v>557</v>
      </c>
      <c r="E28" s="61">
        <v>89100</v>
      </c>
      <c r="F28" s="63" t="s">
        <v>657</v>
      </c>
      <c r="G28" t="s">
        <v>658</v>
      </c>
    </row>
    <row r="29" spans="1:7" customFormat="1">
      <c r="A29" s="5">
        <f t="shared" si="0"/>
        <v>28</v>
      </c>
      <c r="B29" s="59" t="s">
        <v>584</v>
      </c>
      <c r="C29" s="5" t="s">
        <v>539</v>
      </c>
      <c r="D29" s="5" t="s">
        <v>548</v>
      </c>
      <c r="E29" s="61">
        <v>87605</v>
      </c>
      <c r="F29" s="63" t="s">
        <v>657</v>
      </c>
      <c r="G29" t="s">
        <v>659</v>
      </c>
    </row>
    <row r="30" spans="1:7" customFormat="1">
      <c r="A30" s="5">
        <f t="shared" si="0"/>
        <v>29</v>
      </c>
      <c r="B30" s="59" t="s">
        <v>585</v>
      </c>
      <c r="C30" s="5" t="s">
        <v>540</v>
      </c>
      <c r="D30" s="5" t="s">
        <v>552</v>
      </c>
      <c r="E30" s="61">
        <v>21910</v>
      </c>
      <c r="F30" s="63" t="s">
        <v>657</v>
      </c>
      <c r="G30" t="s">
        <v>658</v>
      </c>
    </row>
    <row r="31" spans="1:7" customFormat="1">
      <c r="A31" s="5">
        <f t="shared" si="0"/>
        <v>30</v>
      </c>
      <c r="B31" s="59" t="s">
        <v>586</v>
      </c>
      <c r="C31" s="5" t="s">
        <v>541</v>
      </c>
      <c r="D31" s="5" t="s">
        <v>543</v>
      </c>
      <c r="E31" s="61">
        <v>447790</v>
      </c>
      <c r="F31" s="63" t="s">
        <v>657</v>
      </c>
      <c r="G31" t="s">
        <v>658</v>
      </c>
    </row>
    <row r="32" spans="1:7" customFormat="1">
      <c r="A32" s="5">
        <f t="shared" si="0"/>
        <v>31</v>
      </c>
      <c r="B32" s="59" t="s">
        <v>587</v>
      </c>
      <c r="C32" s="5" t="s">
        <v>542</v>
      </c>
      <c r="D32" s="5" t="s">
        <v>562</v>
      </c>
      <c r="E32" s="61">
        <v>17400</v>
      </c>
      <c r="F32" s="63" t="s">
        <v>657</v>
      </c>
      <c r="G32" t="s">
        <v>658</v>
      </c>
    </row>
    <row r="33" spans="1:7" customFormat="1">
      <c r="A33" s="5">
        <f t="shared" si="0"/>
        <v>32</v>
      </c>
      <c r="B33" s="59" t="s">
        <v>679</v>
      </c>
      <c r="C33" t="s">
        <v>515</v>
      </c>
      <c r="D33" s="60" t="s">
        <v>544</v>
      </c>
      <c r="E33" s="61">
        <v>5500</v>
      </c>
      <c r="F33" s="63" t="s">
        <v>657</v>
      </c>
      <c r="G33" t="s">
        <v>658</v>
      </c>
    </row>
    <row r="34" spans="1:7" customFormat="1">
      <c r="A34" s="5">
        <f t="shared" si="0"/>
        <v>33</v>
      </c>
      <c r="B34" s="59" t="s">
        <v>667</v>
      </c>
      <c r="C34" s="5" t="s">
        <v>662</v>
      </c>
      <c r="D34" s="5" t="s">
        <v>558</v>
      </c>
      <c r="E34" s="61">
        <v>11010</v>
      </c>
      <c r="F34" s="63" t="s">
        <v>657</v>
      </c>
      <c r="G34" t="s">
        <v>658</v>
      </c>
    </row>
    <row r="35" spans="1:7" customFormat="1">
      <c r="A35" s="5">
        <f>1+A34</f>
        <v>34</v>
      </c>
      <c r="B35" s="59" t="s">
        <v>575</v>
      </c>
      <c r="C35" s="5" t="s">
        <v>530</v>
      </c>
      <c r="D35" s="5" t="s">
        <v>556</v>
      </c>
      <c r="E35" s="61">
        <v>4000</v>
      </c>
      <c r="F35" s="63" t="s">
        <v>657</v>
      </c>
      <c r="G35" t="s">
        <v>659</v>
      </c>
    </row>
    <row r="36" spans="1:7" s="67" customFormat="1">
      <c r="A36" s="64">
        <f>1+A35</f>
        <v>35</v>
      </c>
      <c r="B36" s="65" t="s">
        <v>663</v>
      </c>
      <c r="C36" s="64" t="s">
        <v>662</v>
      </c>
      <c r="D36" s="64" t="s">
        <v>561</v>
      </c>
      <c r="E36" s="66">
        <v>3850</v>
      </c>
      <c r="F36" s="68" t="s">
        <v>664</v>
      </c>
      <c r="G36" s="69" t="s">
        <v>664</v>
      </c>
    </row>
    <row r="37" spans="1:7" customFormat="1">
      <c r="A37" s="64">
        <f t="shared" ref="A37:A39" si="1">1+A36</f>
        <v>36</v>
      </c>
      <c r="B37" s="59" t="s">
        <v>665</v>
      </c>
      <c r="C37" s="5" t="s">
        <v>534</v>
      </c>
      <c r="D37" s="5" t="s">
        <v>561</v>
      </c>
      <c r="E37" s="61">
        <v>6450</v>
      </c>
      <c r="F37" s="63" t="s">
        <v>657</v>
      </c>
      <c r="G37" t="s">
        <v>658</v>
      </c>
    </row>
    <row r="38" spans="1:7" customFormat="1">
      <c r="A38" s="64">
        <f t="shared" si="1"/>
        <v>37</v>
      </c>
      <c r="B38" s="59" t="s">
        <v>584</v>
      </c>
      <c r="C38" s="5" t="s">
        <v>539</v>
      </c>
      <c r="D38" s="5" t="s">
        <v>548</v>
      </c>
      <c r="E38" s="61">
        <v>25200</v>
      </c>
      <c r="F38" s="63" t="s">
        <v>657</v>
      </c>
      <c r="G38" t="s">
        <v>659</v>
      </c>
    </row>
    <row r="39" spans="1:7" customFormat="1">
      <c r="A39" s="64">
        <f t="shared" si="1"/>
        <v>38</v>
      </c>
      <c r="B39" s="59" t="s">
        <v>679</v>
      </c>
      <c r="C39" t="s">
        <v>515</v>
      </c>
      <c r="D39" s="60" t="s">
        <v>544</v>
      </c>
      <c r="E39" s="61">
        <v>4000</v>
      </c>
      <c r="F39" s="63" t="s">
        <v>657</v>
      </c>
      <c r="G39" t="s">
        <v>658</v>
      </c>
    </row>
    <row r="40" spans="1:7" customFormat="1">
      <c r="A40" s="5">
        <f t="shared" ref="A40:A103" si="2">1+A39</f>
        <v>39</v>
      </c>
      <c r="B40" s="59" t="s">
        <v>671</v>
      </c>
      <c r="C40" t="s">
        <v>664</v>
      </c>
      <c r="D40" s="5" t="s">
        <v>680</v>
      </c>
      <c r="E40" s="61">
        <v>4250</v>
      </c>
      <c r="F40" s="68" t="s">
        <v>664</v>
      </c>
      <c r="G40" t="s">
        <v>664</v>
      </c>
    </row>
    <row r="41" spans="1:7" customFormat="1">
      <c r="A41" s="5">
        <f t="shared" si="2"/>
        <v>40</v>
      </c>
      <c r="B41" s="59" t="s">
        <v>672</v>
      </c>
      <c r="C41" t="s">
        <v>664</v>
      </c>
      <c r="D41" s="5" t="s">
        <v>730</v>
      </c>
      <c r="E41" s="61">
        <v>6630</v>
      </c>
      <c r="F41" s="63" t="s">
        <v>657</v>
      </c>
      <c r="G41" t="s">
        <v>664</v>
      </c>
    </row>
    <row r="42" spans="1:7" customFormat="1">
      <c r="A42" s="5">
        <f t="shared" si="2"/>
        <v>41</v>
      </c>
      <c r="B42" s="59" t="s">
        <v>667</v>
      </c>
      <c r="C42" s="5" t="s">
        <v>662</v>
      </c>
      <c r="D42" s="5" t="s">
        <v>558</v>
      </c>
      <c r="E42" s="61">
        <v>2900</v>
      </c>
      <c r="F42" s="63" t="s">
        <v>657</v>
      </c>
      <c r="G42" t="s">
        <v>658</v>
      </c>
    </row>
    <row r="43" spans="1:7" customFormat="1">
      <c r="A43" s="5">
        <f t="shared" si="2"/>
        <v>42</v>
      </c>
      <c r="B43" s="59" t="s">
        <v>667</v>
      </c>
      <c r="C43" s="5" t="s">
        <v>662</v>
      </c>
      <c r="D43" s="5" t="s">
        <v>558</v>
      </c>
      <c r="E43" s="61">
        <v>2000</v>
      </c>
      <c r="F43" s="63" t="s">
        <v>657</v>
      </c>
      <c r="G43" t="s">
        <v>658</v>
      </c>
    </row>
    <row r="44" spans="1:7" customFormat="1">
      <c r="A44" s="5">
        <f t="shared" si="2"/>
        <v>43</v>
      </c>
      <c r="B44" s="59" t="s">
        <v>673</v>
      </c>
      <c r="C44" t="s">
        <v>664</v>
      </c>
      <c r="D44" s="5" t="s">
        <v>731</v>
      </c>
      <c r="E44" s="61">
        <v>3900</v>
      </c>
      <c r="F44" s="63" t="s">
        <v>664</v>
      </c>
      <c r="G44" t="s">
        <v>664</v>
      </c>
    </row>
    <row r="45" spans="1:7" customFormat="1">
      <c r="A45" s="5">
        <f t="shared" si="2"/>
        <v>44</v>
      </c>
      <c r="B45" s="59" t="s">
        <v>667</v>
      </c>
      <c r="C45" s="5" t="s">
        <v>662</v>
      </c>
      <c r="D45" s="5" t="s">
        <v>558</v>
      </c>
      <c r="E45" s="61">
        <v>1000</v>
      </c>
      <c r="F45" s="63" t="s">
        <v>657</v>
      </c>
      <c r="G45" t="s">
        <v>658</v>
      </c>
    </row>
    <row r="46" spans="1:7" customFormat="1">
      <c r="A46" s="5">
        <f t="shared" si="2"/>
        <v>45</v>
      </c>
      <c r="B46" s="59" t="s">
        <v>667</v>
      </c>
      <c r="C46" s="5" t="s">
        <v>662</v>
      </c>
      <c r="D46" s="5" t="s">
        <v>558</v>
      </c>
      <c r="E46" s="61">
        <v>1000</v>
      </c>
      <c r="F46" s="63" t="s">
        <v>657</v>
      </c>
      <c r="G46" t="s">
        <v>658</v>
      </c>
    </row>
    <row r="47" spans="1:7" customFormat="1">
      <c r="A47" s="5">
        <f t="shared" si="2"/>
        <v>46</v>
      </c>
      <c r="B47" s="59" t="s">
        <v>584</v>
      </c>
      <c r="C47" s="5" t="s">
        <v>539</v>
      </c>
      <c r="D47" s="5" t="s">
        <v>548</v>
      </c>
      <c r="E47" s="61">
        <v>2000</v>
      </c>
      <c r="F47" s="63" t="s">
        <v>657</v>
      </c>
      <c r="G47" t="s">
        <v>659</v>
      </c>
    </row>
    <row r="48" spans="1:7" customFormat="1">
      <c r="A48" s="5">
        <f t="shared" si="2"/>
        <v>47</v>
      </c>
      <c r="B48" s="59" t="s">
        <v>674</v>
      </c>
      <c r="C48" s="5" t="s">
        <v>662</v>
      </c>
      <c r="D48" s="5"/>
      <c r="E48" s="61">
        <v>20400</v>
      </c>
      <c r="F48" s="63" t="s">
        <v>657</v>
      </c>
      <c r="G48" t="s">
        <v>658</v>
      </c>
    </row>
    <row r="49" spans="1:7" customFormat="1">
      <c r="A49" s="5">
        <f t="shared" si="2"/>
        <v>48</v>
      </c>
      <c r="B49" s="59" t="s">
        <v>674</v>
      </c>
      <c r="C49" s="5" t="s">
        <v>662</v>
      </c>
      <c r="D49" s="5"/>
      <c r="E49" s="61">
        <v>1000</v>
      </c>
      <c r="F49" s="63" t="s">
        <v>657</v>
      </c>
      <c r="G49" t="s">
        <v>658</v>
      </c>
    </row>
    <row r="50" spans="1:7" customFormat="1">
      <c r="A50" s="5">
        <f t="shared" si="2"/>
        <v>49</v>
      </c>
      <c r="B50" s="59" t="s">
        <v>674</v>
      </c>
      <c r="C50" s="5" t="s">
        <v>662</v>
      </c>
      <c r="D50" s="5"/>
      <c r="E50" s="61">
        <v>1000</v>
      </c>
      <c r="F50" s="63" t="s">
        <v>657</v>
      </c>
      <c r="G50" t="s">
        <v>658</v>
      </c>
    </row>
    <row r="51" spans="1:7" customFormat="1">
      <c r="A51" s="5">
        <f t="shared" si="2"/>
        <v>50</v>
      </c>
      <c r="B51" s="59" t="s">
        <v>675</v>
      </c>
      <c r="C51" s="60" t="s">
        <v>521</v>
      </c>
      <c r="D51" s="5" t="s">
        <v>546</v>
      </c>
      <c r="E51" s="61">
        <v>38500</v>
      </c>
      <c r="F51" s="63" t="s">
        <v>657</v>
      </c>
      <c r="G51" t="s">
        <v>659</v>
      </c>
    </row>
    <row r="52" spans="1:7" customFormat="1">
      <c r="A52" s="5">
        <f t="shared" si="2"/>
        <v>51</v>
      </c>
      <c r="B52" s="59" t="s">
        <v>676</v>
      </c>
      <c r="C52" t="s">
        <v>617</v>
      </c>
      <c r="D52" s="102"/>
      <c r="E52" s="61">
        <v>11260</v>
      </c>
      <c r="F52" s="63" t="s">
        <v>657</v>
      </c>
      <c r="G52" t="s">
        <v>658</v>
      </c>
    </row>
    <row r="53" spans="1:7" customFormat="1">
      <c r="A53" s="5">
        <f t="shared" si="2"/>
        <v>52</v>
      </c>
      <c r="B53" s="59" t="s">
        <v>677</v>
      </c>
      <c r="C53" s="5" t="s">
        <v>662</v>
      </c>
      <c r="D53" s="5"/>
      <c r="E53" s="61">
        <v>22250</v>
      </c>
      <c r="F53" s="63" t="s">
        <v>657</v>
      </c>
      <c r="G53" t="s">
        <v>658</v>
      </c>
    </row>
    <row r="54" spans="1:7" customFormat="1">
      <c r="A54" s="5">
        <f t="shared" si="2"/>
        <v>53</v>
      </c>
      <c r="B54" s="59" t="s">
        <v>584</v>
      </c>
      <c r="C54" s="5" t="s">
        <v>539</v>
      </c>
      <c r="D54" s="5" t="s">
        <v>548</v>
      </c>
      <c r="E54" s="61">
        <v>1000</v>
      </c>
      <c r="F54" s="63" t="s">
        <v>657</v>
      </c>
      <c r="G54" t="s">
        <v>659</v>
      </c>
    </row>
    <row r="55" spans="1:7" customFormat="1">
      <c r="A55" s="5">
        <f t="shared" si="2"/>
        <v>54</v>
      </c>
      <c r="B55" s="59" t="s">
        <v>674</v>
      </c>
      <c r="C55" s="5"/>
      <c r="D55" s="5"/>
      <c r="E55" s="61">
        <v>2900</v>
      </c>
      <c r="F55" s="63" t="s">
        <v>657</v>
      </c>
      <c r="G55" t="s">
        <v>658</v>
      </c>
    </row>
    <row r="56" spans="1:7" customFormat="1">
      <c r="A56" s="5">
        <f t="shared" si="2"/>
        <v>55</v>
      </c>
      <c r="B56" s="59" t="s">
        <v>678</v>
      </c>
      <c r="C56" s="5" t="s">
        <v>662</v>
      </c>
      <c r="D56" s="5"/>
      <c r="E56" s="61">
        <v>132340</v>
      </c>
      <c r="F56" s="63" t="s">
        <v>657</v>
      </c>
      <c r="G56" t="s">
        <v>658</v>
      </c>
    </row>
    <row r="57" spans="1:7" customFormat="1">
      <c r="A57" s="5">
        <f t="shared" si="2"/>
        <v>56</v>
      </c>
      <c r="B57" s="59" t="s">
        <v>667</v>
      </c>
      <c r="C57" s="5" t="s">
        <v>662</v>
      </c>
      <c r="D57" s="5" t="s">
        <v>558</v>
      </c>
      <c r="E57" s="61">
        <v>3400</v>
      </c>
      <c r="F57" s="63" t="s">
        <v>657</v>
      </c>
      <c r="G57" t="s">
        <v>658</v>
      </c>
    </row>
    <row r="58" spans="1:7" customFormat="1">
      <c r="A58" s="5">
        <f t="shared" si="2"/>
        <v>57</v>
      </c>
      <c r="B58" s="70" t="s">
        <v>668</v>
      </c>
      <c r="C58" t="s">
        <v>616</v>
      </c>
      <c r="E58" s="71">
        <v>2900</v>
      </c>
      <c r="F58" s="63" t="s">
        <v>657</v>
      </c>
      <c r="G58" t="s">
        <v>659</v>
      </c>
    </row>
    <row r="59" spans="1:7" customFormat="1">
      <c r="A59" s="5">
        <f t="shared" si="2"/>
        <v>58</v>
      </c>
      <c r="B59" s="70" t="s">
        <v>669</v>
      </c>
      <c r="C59" t="s">
        <v>617</v>
      </c>
      <c r="D59" s="103"/>
      <c r="E59" s="72">
        <v>8150</v>
      </c>
      <c r="F59" s="63" t="s">
        <v>657</v>
      </c>
      <c r="G59" t="s">
        <v>658</v>
      </c>
    </row>
    <row r="60" spans="1:7" customFormat="1">
      <c r="A60" s="5">
        <f t="shared" si="2"/>
        <v>59</v>
      </c>
      <c r="B60" s="59" t="s">
        <v>667</v>
      </c>
      <c r="C60" s="5" t="s">
        <v>662</v>
      </c>
      <c r="D60" s="5" t="s">
        <v>558</v>
      </c>
      <c r="E60" s="72">
        <v>1000</v>
      </c>
      <c r="F60" s="63" t="s">
        <v>657</v>
      </c>
      <c r="G60" t="s">
        <v>658</v>
      </c>
    </row>
    <row r="61" spans="1:7" customFormat="1">
      <c r="A61" s="5">
        <f t="shared" si="2"/>
        <v>60</v>
      </c>
      <c r="B61" s="44" t="s">
        <v>670</v>
      </c>
      <c r="C61" t="s">
        <v>619</v>
      </c>
      <c r="E61" s="71">
        <v>6000</v>
      </c>
      <c r="F61" s="63" t="s">
        <v>657</v>
      </c>
      <c r="G61" t="s">
        <v>658</v>
      </c>
    </row>
    <row r="62" spans="1:7" customFormat="1">
      <c r="A62" s="5">
        <f t="shared" si="2"/>
        <v>61</v>
      </c>
      <c r="B62" s="70" t="s">
        <v>669</v>
      </c>
      <c r="C62" t="s">
        <v>617</v>
      </c>
      <c r="D62" s="103"/>
      <c r="E62" s="71">
        <v>1000</v>
      </c>
      <c r="F62" s="63" t="s">
        <v>657</v>
      </c>
      <c r="G62" t="s">
        <v>658</v>
      </c>
    </row>
    <row r="63" spans="1:7" customFormat="1">
      <c r="A63" s="5">
        <f t="shared" si="2"/>
        <v>62</v>
      </c>
      <c r="B63" s="59" t="s">
        <v>575</v>
      </c>
      <c r="C63" s="5" t="s">
        <v>530</v>
      </c>
      <c r="D63" t="s">
        <v>556</v>
      </c>
      <c r="E63" s="71">
        <v>6250</v>
      </c>
      <c r="F63" s="63" t="s">
        <v>657</v>
      </c>
      <c r="G63" t="s">
        <v>659</v>
      </c>
    </row>
    <row r="64" spans="1:7" customFormat="1">
      <c r="A64" s="5">
        <f t="shared" si="2"/>
        <v>63</v>
      </c>
      <c r="B64" s="44" t="s">
        <v>675</v>
      </c>
      <c r="C64" s="60" t="s">
        <v>521</v>
      </c>
      <c r="D64" s="5" t="s">
        <v>546</v>
      </c>
      <c r="E64" s="71">
        <v>7700</v>
      </c>
      <c r="F64" s="63" t="s">
        <v>657</v>
      </c>
      <c r="G64" t="s">
        <v>659</v>
      </c>
    </row>
    <row r="65" spans="1:7" customFormat="1">
      <c r="A65" s="5">
        <f t="shared" si="2"/>
        <v>64</v>
      </c>
      <c r="B65" s="70" t="s">
        <v>668</v>
      </c>
      <c r="C65" t="s">
        <v>616</v>
      </c>
      <c r="E65" s="71">
        <v>7700</v>
      </c>
      <c r="F65" s="63" t="s">
        <v>657</v>
      </c>
      <c r="G65" t="s">
        <v>659</v>
      </c>
    </row>
    <row r="66" spans="1:7" customFormat="1">
      <c r="A66" s="5">
        <f t="shared" si="2"/>
        <v>65</v>
      </c>
      <c r="B66" s="70" t="s">
        <v>669</v>
      </c>
      <c r="C66" t="s">
        <v>617</v>
      </c>
      <c r="D66" s="103"/>
      <c r="E66" s="71">
        <v>1000</v>
      </c>
      <c r="F66" s="63" t="s">
        <v>657</v>
      </c>
      <c r="G66" t="s">
        <v>658</v>
      </c>
    </row>
    <row r="67" spans="1:7" customFormat="1">
      <c r="A67" s="5">
        <f t="shared" si="2"/>
        <v>66</v>
      </c>
      <c r="B67" s="70" t="s">
        <v>668</v>
      </c>
      <c r="C67" t="s">
        <v>616</v>
      </c>
      <c r="E67" s="71">
        <v>5000</v>
      </c>
      <c r="F67" s="63" t="s">
        <v>657</v>
      </c>
      <c r="G67" t="s">
        <v>659</v>
      </c>
    </row>
    <row r="68" spans="1:7" customFormat="1">
      <c r="A68" s="5">
        <f t="shared" si="2"/>
        <v>67</v>
      </c>
      <c r="B68" s="44" t="s">
        <v>686</v>
      </c>
      <c r="C68" t="s">
        <v>622</v>
      </c>
      <c r="E68" s="71">
        <v>9550</v>
      </c>
      <c r="F68" s="73" t="s">
        <v>657</v>
      </c>
      <c r="G68" t="s">
        <v>658</v>
      </c>
    </row>
    <row r="69" spans="1:7" customFormat="1">
      <c r="A69" s="5">
        <f t="shared" si="2"/>
        <v>68</v>
      </c>
      <c r="B69" s="70" t="s">
        <v>669</v>
      </c>
      <c r="C69" t="s">
        <v>617</v>
      </c>
      <c r="D69" s="103"/>
      <c r="E69" s="71">
        <v>1000</v>
      </c>
      <c r="F69" s="63" t="s">
        <v>657</v>
      </c>
      <c r="G69" t="s">
        <v>658</v>
      </c>
    </row>
    <row r="70" spans="1:7" customFormat="1">
      <c r="A70" s="5">
        <f t="shared" si="2"/>
        <v>69</v>
      </c>
      <c r="B70" s="44" t="s">
        <v>676</v>
      </c>
      <c r="C70" t="s">
        <v>666</v>
      </c>
      <c r="E70" s="71">
        <v>16000</v>
      </c>
      <c r="F70" s="73" t="s">
        <v>657</v>
      </c>
      <c r="G70" t="s">
        <v>659</v>
      </c>
    </row>
    <row r="71" spans="1:7" customFormat="1">
      <c r="A71" s="5">
        <f t="shared" si="2"/>
        <v>70</v>
      </c>
      <c r="B71" s="59" t="s">
        <v>667</v>
      </c>
      <c r="C71" s="5" t="s">
        <v>662</v>
      </c>
      <c r="D71" s="5" t="s">
        <v>558</v>
      </c>
      <c r="E71" s="71">
        <v>4725</v>
      </c>
      <c r="F71" s="63" t="s">
        <v>657</v>
      </c>
      <c r="G71" t="s">
        <v>658</v>
      </c>
    </row>
    <row r="72" spans="1:7" customFormat="1">
      <c r="A72" s="5">
        <f t="shared" si="2"/>
        <v>71</v>
      </c>
      <c r="B72" s="70" t="s">
        <v>668</v>
      </c>
      <c r="C72" t="s">
        <v>616</v>
      </c>
      <c r="E72" s="71">
        <v>1000</v>
      </c>
      <c r="F72" s="63" t="s">
        <v>657</v>
      </c>
      <c r="G72" t="s">
        <v>659</v>
      </c>
    </row>
    <row r="73" spans="1:7" customFormat="1">
      <c r="A73" s="5">
        <f t="shared" si="2"/>
        <v>72</v>
      </c>
      <c r="B73" s="44" t="s">
        <v>675</v>
      </c>
      <c r="C73" t="s">
        <v>621</v>
      </c>
      <c r="E73" s="71">
        <v>5000</v>
      </c>
      <c r="F73" s="63" t="s">
        <v>657</v>
      </c>
      <c r="G73" t="s">
        <v>659</v>
      </c>
    </row>
    <row r="74" spans="1:7" customFormat="1">
      <c r="A74" s="5">
        <f t="shared" si="2"/>
        <v>73</v>
      </c>
      <c r="B74" s="70" t="s">
        <v>668</v>
      </c>
      <c r="C74" t="s">
        <v>616</v>
      </c>
      <c r="E74" s="71">
        <v>7390</v>
      </c>
      <c r="F74" s="63" t="s">
        <v>657</v>
      </c>
      <c r="G74" t="s">
        <v>659</v>
      </c>
    </row>
    <row r="75" spans="1:7" customFormat="1">
      <c r="A75" s="5">
        <f t="shared" si="2"/>
        <v>74</v>
      </c>
      <c r="B75" s="70" t="s">
        <v>669</v>
      </c>
      <c r="C75" t="s">
        <v>617</v>
      </c>
      <c r="D75" s="103"/>
      <c r="E75" s="71">
        <v>1000</v>
      </c>
      <c r="F75" s="63" t="s">
        <v>657</v>
      </c>
      <c r="G75" t="s">
        <v>658</v>
      </c>
    </row>
    <row r="76" spans="1:7" customFormat="1">
      <c r="A76" s="5">
        <f t="shared" si="2"/>
        <v>75</v>
      </c>
      <c r="B76" s="44" t="s">
        <v>681</v>
      </c>
      <c r="C76" t="s">
        <v>625</v>
      </c>
      <c r="E76" s="71">
        <v>1700</v>
      </c>
      <c r="F76" s="73" t="s">
        <v>657</v>
      </c>
      <c r="G76" t="s">
        <v>658</v>
      </c>
    </row>
    <row r="77" spans="1:7" customFormat="1">
      <c r="A77" s="5">
        <f t="shared" si="2"/>
        <v>76</v>
      </c>
      <c r="B77" s="59" t="s">
        <v>667</v>
      </c>
      <c r="C77" s="5" t="s">
        <v>662</v>
      </c>
      <c r="D77" s="5" t="s">
        <v>558</v>
      </c>
      <c r="E77" s="71">
        <v>17600</v>
      </c>
      <c r="F77" s="63" t="s">
        <v>657</v>
      </c>
      <c r="G77" t="s">
        <v>658</v>
      </c>
    </row>
    <row r="78" spans="1:7" customFormat="1">
      <c r="A78" s="5">
        <f t="shared" si="2"/>
        <v>77</v>
      </c>
      <c r="B78" s="44" t="s">
        <v>686</v>
      </c>
      <c r="C78" t="s">
        <v>627</v>
      </c>
      <c r="E78" s="71">
        <v>1000</v>
      </c>
      <c r="F78" s="73" t="s">
        <v>657</v>
      </c>
      <c r="G78" t="s">
        <v>658</v>
      </c>
    </row>
    <row r="79" spans="1:7" customFormat="1">
      <c r="A79" s="5">
        <f t="shared" si="2"/>
        <v>78</v>
      </c>
      <c r="B79" s="44" t="s">
        <v>682</v>
      </c>
      <c r="C79" t="s">
        <v>628</v>
      </c>
      <c r="E79" s="71">
        <v>7100</v>
      </c>
      <c r="F79" s="73" t="s">
        <v>657</v>
      </c>
      <c r="G79" t="s">
        <v>659</v>
      </c>
    </row>
    <row r="80" spans="1:7" customFormat="1">
      <c r="A80" s="5">
        <f t="shared" si="2"/>
        <v>79</v>
      </c>
      <c r="B80" s="44" t="s">
        <v>675</v>
      </c>
      <c r="C80" t="s">
        <v>621</v>
      </c>
      <c r="E80" s="71">
        <v>2500</v>
      </c>
      <c r="F80" s="63" t="s">
        <v>657</v>
      </c>
      <c r="G80" t="s">
        <v>659</v>
      </c>
    </row>
    <row r="81" spans="1:7" customFormat="1">
      <c r="A81" s="5">
        <f t="shared" si="2"/>
        <v>80</v>
      </c>
      <c r="B81" s="70" t="s">
        <v>669</v>
      </c>
      <c r="C81" t="s">
        <v>617</v>
      </c>
      <c r="D81" s="103"/>
      <c r="E81" s="71">
        <v>1000</v>
      </c>
      <c r="F81" s="63" t="s">
        <v>657</v>
      </c>
      <c r="G81" t="s">
        <v>658</v>
      </c>
    </row>
    <row r="82" spans="1:7" customFormat="1">
      <c r="A82" s="5">
        <f t="shared" si="2"/>
        <v>81</v>
      </c>
      <c r="B82" s="44" t="s">
        <v>682</v>
      </c>
      <c r="C82" t="s">
        <v>628</v>
      </c>
      <c r="E82" s="71">
        <v>2400</v>
      </c>
      <c r="F82" s="73" t="s">
        <v>657</v>
      </c>
      <c r="G82" t="s">
        <v>659</v>
      </c>
    </row>
    <row r="83" spans="1:7" customFormat="1">
      <c r="A83" s="5">
        <f t="shared" si="2"/>
        <v>82</v>
      </c>
      <c r="B83" s="70" t="s">
        <v>669</v>
      </c>
      <c r="C83" t="s">
        <v>617</v>
      </c>
      <c r="D83" s="103"/>
      <c r="E83" s="71">
        <v>3900</v>
      </c>
      <c r="F83" s="63" t="s">
        <v>657</v>
      </c>
      <c r="G83" t="s">
        <v>658</v>
      </c>
    </row>
    <row r="84" spans="1:7" customFormat="1">
      <c r="A84" s="5">
        <f t="shared" si="2"/>
        <v>83</v>
      </c>
      <c r="B84" s="70" t="s">
        <v>668</v>
      </c>
      <c r="C84" t="s">
        <v>630</v>
      </c>
      <c r="E84" s="71">
        <v>353610</v>
      </c>
      <c r="F84" s="63" t="s">
        <v>657</v>
      </c>
      <c r="G84" t="s">
        <v>659</v>
      </c>
    </row>
    <row r="85" spans="1:7" customFormat="1">
      <c r="A85" s="5">
        <f t="shared" si="2"/>
        <v>84</v>
      </c>
      <c r="B85" s="44" t="s">
        <v>675</v>
      </c>
      <c r="C85" t="s">
        <v>631</v>
      </c>
      <c r="E85" s="71">
        <v>4000</v>
      </c>
      <c r="F85" s="63" t="s">
        <v>657</v>
      </c>
      <c r="G85" t="s">
        <v>659</v>
      </c>
    </row>
    <row r="86" spans="1:7" customFormat="1">
      <c r="A86" s="5">
        <f t="shared" si="2"/>
        <v>85</v>
      </c>
      <c r="B86" s="44" t="s">
        <v>677</v>
      </c>
      <c r="C86" t="s">
        <v>632</v>
      </c>
      <c r="E86" s="71">
        <v>28420</v>
      </c>
      <c r="F86" s="73" t="s">
        <v>657</v>
      </c>
      <c r="G86" t="s">
        <v>659</v>
      </c>
    </row>
    <row r="87" spans="1:7" customFormat="1">
      <c r="A87" s="5">
        <f t="shared" si="2"/>
        <v>86</v>
      </c>
      <c r="B87" s="59" t="s">
        <v>667</v>
      </c>
      <c r="C87" t="s">
        <v>633</v>
      </c>
      <c r="D87" s="5" t="s">
        <v>558</v>
      </c>
      <c r="E87" s="71">
        <v>12250</v>
      </c>
      <c r="F87" s="63" t="s">
        <v>657</v>
      </c>
      <c r="G87" t="s">
        <v>658</v>
      </c>
    </row>
    <row r="88" spans="1:7" customFormat="1">
      <c r="A88" s="5">
        <f t="shared" si="2"/>
        <v>87</v>
      </c>
      <c r="B88" s="59" t="s">
        <v>584</v>
      </c>
      <c r="C88" t="s">
        <v>634</v>
      </c>
      <c r="E88" s="71">
        <v>3000</v>
      </c>
      <c r="F88" s="73" t="s">
        <v>657</v>
      </c>
      <c r="G88" t="s">
        <v>659</v>
      </c>
    </row>
    <row r="89" spans="1:7" customFormat="1">
      <c r="A89" s="5">
        <f t="shared" si="2"/>
        <v>88</v>
      </c>
      <c r="B89" s="70" t="s">
        <v>669</v>
      </c>
      <c r="C89" t="s">
        <v>635</v>
      </c>
      <c r="D89" s="103"/>
      <c r="E89" s="71">
        <v>13100</v>
      </c>
      <c r="F89" s="63" t="s">
        <v>657</v>
      </c>
      <c r="G89" t="s">
        <v>658</v>
      </c>
    </row>
    <row r="90" spans="1:7" customFormat="1">
      <c r="A90" s="5">
        <f t="shared" si="2"/>
        <v>89</v>
      </c>
      <c r="B90" s="70" t="s">
        <v>669</v>
      </c>
      <c r="C90" t="s">
        <v>635</v>
      </c>
      <c r="D90" s="103"/>
      <c r="E90" s="71">
        <v>1000</v>
      </c>
      <c r="F90" s="63" t="s">
        <v>657</v>
      </c>
      <c r="G90" t="s">
        <v>658</v>
      </c>
    </row>
    <row r="91" spans="1:7" customFormat="1">
      <c r="A91" s="5">
        <f t="shared" si="2"/>
        <v>90</v>
      </c>
      <c r="B91" s="70" t="s">
        <v>669</v>
      </c>
      <c r="C91" t="s">
        <v>635</v>
      </c>
      <c r="D91" s="103"/>
      <c r="E91" s="71">
        <v>1000</v>
      </c>
      <c r="F91" s="63" t="s">
        <v>657</v>
      </c>
      <c r="G91" t="s">
        <v>658</v>
      </c>
    </row>
    <row r="92" spans="1:7" customFormat="1">
      <c r="A92" s="5">
        <f t="shared" si="2"/>
        <v>91</v>
      </c>
      <c r="B92" s="70" t="s">
        <v>669</v>
      </c>
      <c r="C92" t="s">
        <v>635</v>
      </c>
      <c r="D92" s="103"/>
      <c r="E92" s="71">
        <v>8300</v>
      </c>
      <c r="F92" s="63" t="s">
        <v>657</v>
      </c>
      <c r="G92" t="s">
        <v>658</v>
      </c>
    </row>
    <row r="93" spans="1:7" customFormat="1">
      <c r="A93" s="5">
        <f t="shared" si="2"/>
        <v>92</v>
      </c>
      <c r="B93" s="44" t="s">
        <v>677</v>
      </c>
      <c r="C93" t="s">
        <v>632</v>
      </c>
      <c r="E93" s="71">
        <v>9000</v>
      </c>
      <c r="F93" s="73" t="s">
        <v>657</v>
      </c>
      <c r="G93" t="s">
        <v>659</v>
      </c>
    </row>
    <row r="94" spans="1:7" customFormat="1">
      <c r="A94" s="5">
        <f t="shared" si="2"/>
        <v>93</v>
      </c>
      <c r="B94" s="59" t="s">
        <v>584</v>
      </c>
      <c r="C94" t="s">
        <v>634</v>
      </c>
      <c r="E94" s="71">
        <v>1000</v>
      </c>
      <c r="F94" s="73" t="s">
        <v>657</v>
      </c>
      <c r="G94" t="s">
        <v>659</v>
      </c>
    </row>
    <row r="95" spans="1:7" customFormat="1">
      <c r="A95" s="5">
        <f t="shared" si="2"/>
        <v>94</v>
      </c>
      <c r="B95" s="59" t="s">
        <v>584</v>
      </c>
      <c r="C95" t="s">
        <v>634</v>
      </c>
      <c r="E95" s="71">
        <v>4475</v>
      </c>
      <c r="F95" s="73" t="s">
        <v>657</v>
      </c>
      <c r="G95" t="s">
        <v>659</v>
      </c>
    </row>
    <row r="96" spans="1:7" customFormat="1">
      <c r="A96" s="5">
        <f t="shared" si="2"/>
        <v>95</v>
      </c>
      <c r="B96" s="44" t="s">
        <v>675</v>
      </c>
      <c r="C96" t="s">
        <v>631</v>
      </c>
      <c r="E96" s="71">
        <v>11200</v>
      </c>
      <c r="F96" s="63" t="s">
        <v>657</v>
      </c>
      <c r="G96" t="s">
        <v>659</v>
      </c>
    </row>
    <row r="97" spans="1:7" customFormat="1">
      <c r="A97" s="5">
        <f t="shared" si="2"/>
        <v>96</v>
      </c>
      <c r="B97" s="70" t="s">
        <v>669</v>
      </c>
      <c r="C97" t="s">
        <v>635</v>
      </c>
      <c r="D97" s="103"/>
      <c r="E97" s="71">
        <v>9840</v>
      </c>
      <c r="F97" s="63" t="s">
        <v>657</v>
      </c>
      <c r="G97" t="s">
        <v>658</v>
      </c>
    </row>
    <row r="98" spans="1:7" customFormat="1">
      <c r="A98" s="5">
        <f t="shared" si="2"/>
        <v>97</v>
      </c>
      <c r="B98" s="59" t="s">
        <v>679</v>
      </c>
      <c r="C98" t="s">
        <v>636</v>
      </c>
      <c r="E98" s="71">
        <v>4000</v>
      </c>
      <c r="F98" s="73" t="s">
        <v>657</v>
      </c>
      <c r="G98" t="s">
        <v>658</v>
      </c>
    </row>
    <row r="99" spans="1:7" customFormat="1">
      <c r="A99" s="5">
        <f t="shared" si="2"/>
        <v>98</v>
      </c>
      <c r="B99" s="70" t="s">
        <v>669</v>
      </c>
      <c r="C99" t="s">
        <v>635</v>
      </c>
      <c r="D99" s="103"/>
      <c r="E99" s="71">
        <v>1000</v>
      </c>
      <c r="F99" s="63" t="s">
        <v>657</v>
      </c>
      <c r="G99" t="s">
        <v>658</v>
      </c>
    </row>
    <row r="100" spans="1:7" customFormat="1">
      <c r="A100" s="5">
        <f t="shared" si="2"/>
        <v>99</v>
      </c>
      <c r="B100" s="59" t="s">
        <v>575</v>
      </c>
      <c r="C100" s="5" t="s">
        <v>530</v>
      </c>
      <c r="D100" t="s">
        <v>556</v>
      </c>
      <c r="E100" s="71">
        <v>6250</v>
      </c>
      <c r="F100" s="63" t="s">
        <v>657</v>
      </c>
      <c r="G100" t="s">
        <v>659</v>
      </c>
    </row>
    <row r="101" spans="1:7" customFormat="1">
      <c r="A101" s="5">
        <f t="shared" si="2"/>
        <v>100</v>
      </c>
      <c r="B101" s="44" t="s">
        <v>675</v>
      </c>
      <c r="C101" t="s">
        <v>631</v>
      </c>
      <c r="E101" s="71">
        <v>5500</v>
      </c>
      <c r="F101" s="73" t="s">
        <v>657</v>
      </c>
      <c r="G101" t="s">
        <v>659</v>
      </c>
    </row>
    <row r="102" spans="1:7" customFormat="1">
      <c r="A102" s="5">
        <f t="shared" si="2"/>
        <v>101</v>
      </c>
      <c r="B102" s="70" t="s">
        <v>669</v>
      </c>
      <c r="C102" t="s">
        <v>635</v>
      </c>
      <c r="D102" s="103"/>
      <c r="E102" s="71">
        <v>1000</v>
      </c>
      <c r="F102" s="63" t="s">
        <v>657</v>
      </c>
      <c r="G102" t="s">
        <v>658</v>
      </c>
    </row>
    <row r="103" spans="1:7" customFormat="1">
      <c r="A103" s="5">
        <f t="shared" si="2"/>
        <v>102</v>
      </c>
      <c r="B103" s="70" t="s">
        <v>669</v>
      </c>
      <c r="C103" t="s">
        <v>635</v>
      </c>
      <c r="D103" s="103"/>
      <c r="E103" s="71">
        <v>5290</v>
      </c>
      <c r="F103" s="63" t="s">
        <v>657</v>
      </c>
      <c r="G103" t="s">
        <v>658</v>
      </c>
    </row>
    <row r="104" spans="1:7" customFormat="1">
      <c r="A104" s="5">
        <f t="shared" ref="A104:A150" si="3">1+A103</f>
        <v>103</v>
      </c>
      <c r="B104" s="44" t="s">
        <v>675</v>
      </c>
      <c r="C104" t="s">
        <v>631</v>
      </c>
      <c r="E104" s="71">
        <v>3000</v>
      </c>
      <c r="F104" s="73" t="s">
        <v>657</v>
      </c>
      <c r="G104" t="s">
        <v>659</v>
      </c>
    </row>
    <row r="105" spans="1:7" customFormat="1">
      <c r="A105" s="5">
        <f t="shared" si="3"/>
        <v>104</v>
      </c>
      <c r="B105" s="44" t="s">
        <v>675</v>
      </c>
      <c r="C105" t="s">
        <v>631</v>
      </c>
      <c r="E105" s="71">
        <v>5700</v>
      </c>
      <c r="F105" s="63" t="s">
        <v>657</v>
      </c>
      <c r="G105" t="s">
        <v>659</v>
      </c>
    </row>
    <row r="106" spans="1:7" customFormat="1">
      <c r="A106" s="5">
        <f t="shared" si="3"/>
        <v>105</v>
      </c>
      <c r="B106" s="70" t="s">
        <v>669</v>
      </c>
      <c r="C106" t="s">
        <v>639</v>
      </c>
      <c r="E106" s="71">
        <v>1000</v>
      </c>
      <c r="F106" s="63" t="s">
        <v>657</v>
      </c>
      <c r="G106" t="s">
        <v>658</v>
      </c>
    </row>
    <row r="107" spans="1:7" customFormat="1">
      <c r="A107" s="5">
        <f t="shared" si="3"/>
        <v>106</v>
      </c>
      <c r="B107" s="59" t="s">
        <v>584</v>
      </c>
      <c r="C107" t="s">
        <v>634</v>
      </c>
      <c r="E107" s="71">
        <v>1000</v>
      </c>
      <c r="F107" s="73" t="s">
        <v>657</v>
      </c>
      <c r="G107" t="s">
        <v>659</v>
      </c>
    </row>
    <row r="108" spans="1:7" customFormat="1">
      <c r="A108" s="5">
        <f t="shared" si="3"/>
        <v>107</v>
      </c>
      <c r="B108" s="44" t="s">
        <v>681</v>
      </c>
      <c r="C108" t="s">
        <v>640</v>
      </c>
      <c r="E108" s="71">
        <v>13560</v>
      </c>
      <c r="F108" s="73" t="s">
        <v>657</v>
      </c>
      <c r="G108" t="s">
        <v>658</v>
      </c>
    </row>
    <row r="109" spans="1:7" customFormat="1">
      <c r="A109" s="5">
        <f t="shared" si="3"/>
        <v>108</v>
      </c>
      <c r="B109" s="44" t="s">
        <v>675</v>
      </c>
      <c r="C109" t="s">
        <v>631</v>
      </c>
      <c r="E109" s="71">
        <v>507000</v>
      </c>
      <c r="F109" s="63" t="s">
        <v>657</v>
      </c>
      <c r="G109" t="s">
        <v>659</v>
      </c>
    </row>
    <row r="110" spans="1:7" customFormat="1">
      <c r="A110" s="5">
        <f t="shared" si="3"/>
        <v>109</v>
      </c>
      <c r="B110" s="70" t="s">
        <v>669</v>
      </c>
      <c r="C110" t="s">
        <v>617</v>
      </c>
      <c r="D110" s="103"/>
      <c r="E110" s="71">
        <v>1000</v>
      </c>
      <c r="F110" s="63" t="s">
        <v>657</v>
      </c>
      <c r="G110" t="s">
        <v>658</v>
      </c>
    </row>
    <row r="111" spans="1:7" customFormat="1">
      <c r="A111" s="5">
        <f t="shared" si="3"/>
        <v>110</v>
      </c>
      <c r="B111" s="44" t="s">
        <v>675</v>
      </c>
      <c r="C111" t="s">
        <v>642</v>
      </c>
      <c r="E111" s="71">
        <v>5600</v>
      </c>
      <c r="F111" s="63" t="s">
        <v>657</v>
      </c>
      <c r="G111" t="s">
        <v>659</v>
      </c>
    </row>
    <row r="112" spans="1:7" customFormat="1">
      <c r="A112" s="5">
        <f t="shared" si="3"/>
        <v>111</v>
      </c>
      <c r="B112" s="70" t="s">
        <v>668</v>
      </c>
      <c r="C112" t="s">
        <v>643</v>
      </c>
      <c r="E112" s="71">
        <v>7000</v>
      </c>
      <c r="F112" s="63" t="s">
        <v>657</v>
      </c>
      <c r="G112" t="s">
        <v>659</v>
      </c>
    </row>
    <row r="113" spans="1:8">
      <c r="A113" s="5">
        <f t="shared" si="3"/>
        <v>112</v>
      </c>
      <c r="B113" s="44" t="s">
        <v>682</v>
      </c>
      <c r="C113" t="s">
        <v>644</v>
      </c>
      <c r="E113" s="71">
        <v>4250</v>
      </c>
      <c r="F113" s="73" t="s">
        <v>657</v>
      </c>
      <c r="G113" t="s">
        <v>659</v>
      </c>
      <c r="H113"/>
    </row>
    <row r="114" spans="1:8">
      <c r="A114" s="5">
        <f t="shared" si="3"/>
        <v>113</v>
      </c>
      <c r="B114" s="44" t="s">
        <v>681</v>
      </c>
      <c r="C114" t="s">
        <v>645</v>
      </c>
      <c r="E114" s="71">
        <v>4150</v>
      </c>
      <c r="F114" s="73" t="s">
        <v>657</v>
      </c>
      <c r="G114" t="s">
        <v>658</v>
      </c>
      <c r="H114"/>
    </row>
    <row r="115" spans="1:8">
      <c r="A115" s="5">
        <f t="shared" si="3"/>
        <v>114</v>
      </c>
      <c r="B115" s="44" t="s">
        <v>681</v>
      </c>
      <c r="C115" t="s">
        <v>645</v>
      </c>
      <c r="E115" s="71">
        <v>15900</v>
      </c>
      <c r="F115" s="73" t="s">
        <v>657</v>
      </c>
      <c r="G115" t="s">
        <v>658</v>
      </c>
      <c r="H115"/>
    </row>
    <row r="116" spans="1:8">
      <c r="A116" s="5">
        <f t="shared" si="3"/>
        <v>115</v>
      </c>
      <c r="B116" s="44" t="s">
        <v>684</v>
      </c>
      <c r="C116" t="s">
        <v>646</v>
      </c>
      <c r="E116" s="71">
        <v>1000</v>
      </c>
      <c r="F116" s="73" t="s">
        <v>657</v>
      </c>
      <c r="G116" t="s">
        <v>658</v>
      </c>
      <c r="H116"/>
    </row>
    <row r="117" spans="1:8">
      <c r="A117" s="5">
        <f t="shared" si="3"/>
        <v>116</v>
      </c>
      <c r="B117" s="59" t="s">
        <v>575</v>
      </c>
      <c r="C117" s="5" t="s">
        <v>530</v>
      </c>
      <c r="D117" t="s">
        <v>556</v>
      </c>
      <c r="E117" s="71">
        <v>7100</v>
      </c>
      <c r="F117" s="63" t="s">
        <v>657</v>
      </c>
      <c r="G117" t="s">
        <v>659</v>
      </c>
      <c r="H117"/>
    </row>
    <row r="118" spans="1:8">
      <c r="A118" s="5">
        <f t="shared" si="3"/>
        <v>117</v>
      </c>
      <c r="B118" s="70" t="s">
        <v>668</v>
      </c>
      <c r="C118" t="s">
        <v>643</v>
      </c>
      <c r="E118" s="71">
        <v>4000</v>
      </c>
      <c r="F118" s="63" t="s">
        <v>657</v>
      </c>
      <c r="G118" t="s">
        <v>659</v>
      </c>
      <c r="H118"/>
    </row>
    <row r="119" spans="1:8">
      <c r="A119" s="5">
        <f t="shared" si="3"/>
        <v>118</v>
      </c>
      <c r="B119" s="44" t="s">
        <v>685</v>
      </c>
      <c r="C119" t="s">
        <v>648</v>
      </c>
      <c r="E119" s="71">
        <v>213120</v>
      </c>
      <c r="F119" s="63" t="s">
        <v>657</v>
      </c>
      <c r="G119" t="s">
        <v>659</v>
      </c>
      <c r="H119"/>
    </row>
    <row r="120" spans="1:8">
      <c r="A120" s="5">
        <f t="shared" si="3"/>
        <v>119</v>
      </c>
      <c r="C120" t="s">
        <v>740</v>
      </c>
      <c r="E120" s="71">
        <v>38600</v>
      </c>
      <c r="F120" s="63" t="s">
        <v>657</v>
      </c>
      <c r="G120" t="s">
        <v>659</v>
      </c>
      <c r="H120"/>
    </row>
    <row r="121" spans="1:8">
      <c r="A121" s="5">
        <f t="shared" si="3"/>
        <v>120</v>
      </c>
      <c r="B121" s="44" t="s">
        <v>771</v>
      </c>
      <c r="C121" t="s">
        <v>744</v>
      </c>
      <c r="E121" s="71">
        <v>6000</v>
      </c>
      <c r="F121" s="63" t="s">
        <v>657</v>
      </c>
      <c r="G121" t="s">
        <v>659</v>
      </c>
      <c r="H121"/>
    </row>
    <row r="122" spans="1:8">
      <c r="A122" s="5">
        <f t="shared" si="3"/>
        <v>121</v>
      </c>
      <c r="B122" s="44" t="s">
        <v>772</v>
      </c>
      <c r="C122" t="s">
        <v>746</v>
      </c>
      <c r="E122" s="71">
        <v>6000</v>
      </c>
      <c r="F122" s="63" t="s">
        <v>657</v>
      </c>
      <c r="G122" t="s">
        <v>659</v>
      </c>
      <c r="H122"/>
    </row>
    <row r="123" spans="1:8" s="1" customFormat="1">
      <c r="A123" s="5">
        <f t="shared" si="3"/>
        <v>122</v>
      </c>
      <c r="B123" s="74" t="s">
        <v>576</v>
      </c>
      <c r="C123" s="1" t="s">
        <v>747</v>
      </c>
      <c r="E123" s="75">
        <v>6000</v>
      </c>
      <c r="F123" s="63" t="s">
        <v>657</v>
      </c>
      <c r="G123" t="s">
        <v>659</v>
      </c>
    </row>
    <row r="124" spans="1:8">
      <c r="A124" s="5">
        <f t="shared" si="3"/>
        <v>123</v>
      </c>
      <c r="B124" s="44" t="s">
        <v>569</v>
      </c>
      <c r="C124" t="s">
        <v>748</v>
      </c>
      <c r="E124" s="71">
        <v>9500</v>
      </c>
      <c r="F124" s="63" t="s">
        <v>657</v>
      </c>
      <c r="G124" t="s">
        <v>659</v>
      </c>
    </row>
    <row r="125" spans="1:8">
      <c r="A125" s="5">
        <f t="shared" si="3"/>
        <v>124</v>
      </c>
      <c r="B125" s="44" t="s">
        <v>688</v>
      </c>
      <c r="C125" t="s">
        <v>749</v>
      </c>
      <c r="E125" s="71">
        <v>6000</v>
      </c>
      <c r="F125" s="63" t="s">
        <v>657</v>
      </c>
      <c r="G125" t="s">
        <v>659</v>
      </c>
    </row>
    <row r="126" spans="1:8">
      <c r="A126" s="5">
        <f t="shared" si="3"/>
        <v>125</v>
      </c>
      <c r="B126" s="44" t="s">
        <v>668</v>
      </c>
      <c r="C126" t="s">
        <v>750</v>
      </c>
      <c r="E126" s="71">
        <v>6000</v>
      </c>
      <c r="F126" s="63" t="s">
        <v>657</v>
      </c>
      <c r="G126" t="s">
        <v>659</v>
      </c>
    </row>
    <row r="127" spans="1:8">
      <c r="A127" s="5">
        <f t="shared" si="3"/>
        <v>126</v>
      </c>
      <c r="B127" s="44" t="s">
        <v>674</v>
      </c>
      <c r="C127" t="s">
        <v>751</v>
      </c>
      <c r="E127" s="71">
        <v>27300</v>
      </c>
      <c r="F127" s="63" t="s">
        <v>657</v>
      </c>
      <c r="G127" t="s">
        <v>659</v>
      </c>
    </row>
    <row r="128" spans="1:8">
      <c r="A128" s="5">
        <f t="shared" si="3"/>
        <v>127</v>
      </c>
      <c r="B128" s="44" t="s">
        <v>674</v>
      </c>
      <c r="C128" t="s">
        <v>751</v>
      </c>
      <c r="E128" s="71">
        <v>4230</v>
      </c>
      <c r="F128" s="63" t="s">
        <v>657</v>
      </c>
      <c r="G128" t="s">
        <v>659</v>
      </c>
    </row>
    <row r="129" spans="1:7">
      <c r="A129" s="5">
        <f t="shared" si="3"/>
        <v>128</v>
      </c>
      <c r="B129" s="44" t="s">
        <v>453</v>
      </c>
      <c r="C129" t="s">
        <v>752</v>
      </c>
      <c r="E129" s="71">
        <v>10000</v>
      </c>
      <c r="F129" s="63" t="s">
        <v>657</v>
      </c>
      <c r="G129" t="s">
        <v>659</v>
      </c>
    </row>
    <row r="130" spans="1:7">
      <c r="A130" s="5">
        <f t="shared" si="3"/>
        <v>129</v>
      </c>
      <c r="B130" s="44" t="s">
        <v>674</v>
      </c>
      <c r="C130" t="s">
        <v>751</v>
      </c>
      <c r="E130" s="71">
        <v>1630</v>
      </c>
      <c r="F130" s="63" t="s">
        <v>657</v>
      </c>
      <c r="G130" t="s">
        <v>659</v>
      </c>
    </row>
    <row r="131" spans="1:7">
      <c r="A131" s="5">
        <f t="shared" si="3"/>
        <v>130</v>
      </c>
      <c r="B131" s="44" t="s">
        <v>674</v>
      </c>
      <c r="C131" t="s">
        <v>751</v>
      </c>
      <c r="E131" s="71">
        <v>6000</v>
      </c>
      <c r="F131" s="63" t="s">
        <v>657</v>
      </c>
      <c r="G131" t="s">
        <v>659</v>
      </c>
    </row>
    <row r="132" spans="1:7">
      <c r="A132" s="5">
        <f t="shared" si="3"/>
        <v>131</v>
      </c>
      <c r="B132" s="44" t="s">
        <v>674</v>
      </c>
      <c r="C132" t="s">
        <v>751</v>
      </c>
      <c r="E132" s="71">
        <v>3200</v>
      </c>
      <c r="F132" s="63" t="s">
        <v>657</v>
      </c>
      <c r="G132" t="s">
        <v>659</v>
      </c>
    </row>
    <row r="133" spans="1:7">
      <c r="A133" s="5">
        <f t="shared" si="3"/>
        <v>132</v>
      </c>
      <c r="B133" s="44" t="s">
        <v>681</v>
      </c>
      <c r="C133" t="s">
        <v>753</v>
      </c>
      <c r="E133" s="71">
        <v>3500</v>
      </c>
      <c r="F133" s="63" t="s">
        <v>657</v>
      </c>
      <c r="G133" t="s">
        <v>659</v>
      </c>
    </row>
    <row r="134" spans="1:7">
      <c r="A134" s="5">
        <f t="shared" si="3"/>
        <v>133</v>
      </c>
      <c r="B134" s="44" t="s">
        <v>772</v>
      </c>
      <c r="C134" t="s">
        <v>754</v>
      </c>
      <c r="E134" s="71">
        <v>6000</v>
      </c>
      <c r="F134" s="63" t="s">
        <v>657</v>
      </c>
      <c r="G134" t="s">
        <v>659</v>
      </c>
    </row>
    <row r="135" spans="1:7">
      <c r="A135" s="5">
        <f t="shared" si="3"/>
        <v>134</v>
      </c>
      <c r="B135" s="44" t="s">
        <v>772</v>
      </c>
      <c r="C135" t="s">
        <v>754</v>
      </c>
      <c r="E135" s="71">
        <v>1000</v>
      </c>
      <c r="F135" s="63" t="s">
        <v>657</v>
      </c>
      <c r="G135" t="s">
        <v>659</v>
      </c>
    </row>
    <row r="136" spans="1:7">
      <c r="A136" s="5">
        <f t="shared" si="3"/>
        <v>135</v>
      </c>
      <c r="B136" s="44" t="s">
        <v>772</v>
      </c>
      <c r="C136" t="s">
        <v>754</v>
      </c>
      <c r="E136" s="71">
        <v>6000</v>
      </c>
      <c r="F136" s="63" t="s">
        <v>657</v>
      </c>
      <c r="G136" t="s">
        <v>659</v>
      </c>
    </row>
    <row r="137" spans="1:7">
      <c r="A137" s="5">
        <f t="shared" si="3"/>
        <v>136</v>
      </c>
      <c r="B137" s="44" t="s">
        <v>571</v>
      </c>
      <c r="C137" t="s">
        <v>755</v>
      </c>
      <c r="E137" s="71">
        <v>10500</v>
      </c>
      <c r="F137" s="63" t="s">
        <v>657</v>
      </c>
      <c r="G137" t="s">
        <v>659</v>
      </c>
    </row>
    <row r="138" spans="1:7">
      <c r="A138" s="5">
        <f t="shared" si="3"/>
        <v>137</v>
      </c>
      <c r="B138" s="44" t="s">
        <v>773</v>
      </c>
      <c r="C138" t="s">
        <v>756</v>
      </c>
      <c r="E138" s="71">
        <v>7500</v>
      </c>
      <c r="F138" s="63" t="s">
        <v>657</v>
      </c>
      <c r="G138" t="s">
        <v>659</v>
      </c>
    </row>
    <row r="139" spans="1:7">
      <c r="A139" s="5">
        <f t="shared" si="3"/>
        <v>138</v>
      </c>
      <c r="B139" s="44" t="s">
        <v>682</v>
      </c>
      <c r="C139" t="s">
        <v>757</v>
      </c>
      <c r="E139" s="71">
        <v>3500</v>
      </c>
      <c r="F139" s="63" t="s">
        <v>657</v>
      </c>
      <c r="G139" t="s">
        <v>659</v>
      </c>
    </row>
    <row r="140" spans="1:7">
      <c r="A140" s="5">
        <f t="shared" si="3"/>
        <v>139</v>
      </c>
      <c r="B140" s="44" t="s">
        <v>772</v>
      </c>
      <c r="C140" t="s">
        <v>754</v>
      </c>
      <c r="E140" s="71">
        <v>443490</v>
      </c>
      <c r="F140" s="63" t="s">
        <v>657</v>
      </c>
      <c r="G140" t="s">
        <v>659</v>
      </c>
    </row>
    <row r="141" spans="1:7">
      <c r="A141" s="5">
        <f t="shared" si="3"/>
        <v>140</v>
      </c>
      <c r="B141" s="44" t="s">
        <v>668</v>
      </c>
      <c r="C141" t="s">
        <v>758</v>
      </c>
      <c r="E141" s="71">
        <v>9890</v>
      </c>
      <c r="F141" s="63" t="s">
        <v>657</v>
      </c>
      <c r="G141" t="s">
        <v>659</v>
      </c>
    </row>
    <row r="142" spans="1:7">
      <c r="A142" s="5">
        <f t="shared" si="3"/>
        <v>141</v>
      </c>
      <c r="B142" s="44" t="s">
        <v>772</v>
      </c>
      <c r="C142" t="s">
        <v>759</v>
      </c>
      <c r="E142" s="71">
        <v>7500</v>
      </c>
      <c r="F142" s="63" t="s">
        <v>657</v>
      </c>
      <c r="G142" t="s">
        <v>659</v>
      </c>
    </row>
    <row r="143" spans="1:7">
      <c r="A143" s="5">
        <f t="shared" si="3"/>
        <v>142</v>
      </c>
      <c r="B143" s="44" t="s">
        <v>575</v>
      </c>
      <c r="C143" t="s">
        <v>760</v>
      </c>
      <c r="E143" s="71">
        <v>7350</v>
      </c>
      <c r="F143" s="63" t="s">
        <v>657</v>
      </c>
      <c r="G143" t="s">
        <v>659</v>
      </c>
    </row>
    <row r="144" spans="1:7">
      <c r="A144" s="5">
        <f t="shared" si="3"/>
        <v>143</v>
      </c>
      <c r="B144" s="44" t="s">
        <v>773</v>
      </c>
      <c r="C144" t="s">
        <v>761</v>
      </c>
      <c r="E144" s="71">
        <v>1500</v>
      </c>
      <c r="F144" s="63" t="s">
        <v>657</v>
      </c>
      <c r="G144" t="s">
        <v>659</v>
      </c>
    </row>
    <row r="145" spans="1:7">
      <c r="A145" s="5">
        <f t="shared" si="3"/>
        <v>144</v>
      </c>
      <c r="B145" s="44" t="s">
        <v>774</v>
      </c>
      <c r="C145" t="s">
        <v>762</v>
      </c>
      <c r="E145" s="71">
        <v>4500</v>
      </c>
      <c r="F145" s="63" t="s">
        <v>657</v>
      </c>
      <c r="G145" t="s">
        <v>659</v>
      </c>
    </row>
    <row r="146" spans="1:7">
      <c r="A146" s="5">
        <f t="shared" si="3"/>
        <v>145</v>
      </c>
      <c r="B146" s="44" t="s">
        <v>775</v>
      </c>
      <c r="C146" t="s">
        <v>763</v>
      </c>
      <c r="E146" s="71">
        <v>3500</v>
      </c>
      <c r="F146" s="63" t="s">
        <v>657</v>
      </c>
      <c r="G146" t="s">
        <v>659</v>
      </c>
    </row>
    <row r="147" spans="1:7">
      <c r="A147" s="5">
        <f t="shared" si="3"/>
        <v>146</v>
      </c>
      <c r="B147" s="44" t="s">
        <v>776</v>
      </c>
      <c r="C147" t="s">
        <v>764</v>
      </c>
      <c r="E147" s="71">
        <v>4000</v>
      </c>
      <c r="F147" s="63" t="s">
        <v>657</v>
      </c>
      <c r="G147" t="s">
        <v>659</v>
      </c>
    </row>
    <row r="148" spans="1:7">
      <c r="A148" s="5">
        <f t="shared" si="3"/>
        <v>147</v>
      </c>
      <c r="B148" s="44" t="s">
        <v>776</v>
      </c>
      <c r="C148" t="s">
        <v>765</v>
      </c>
      <c r="E148" s="71">
        <v>4500</v>
      </c>
      <c r="F148" s="63" t="s">
        <v>657</v>
      </c>
      <c r="G148" t="s">
        <v>659</v>
      </c>
    </row>
    <row r="149" spans="1:7">
      <c r="A149" s="5">
        <f t="shared" si="3"/>
        <v>148</v>
      </c>
      <c r="B149" s="44" t="s">
        <v>776</v>
      </c>
      <c r="C149" t="s">
        <v>765</v>
      </c>
      <c r="E149" s="71">
        <v>19000</v>
      </c>
      <c r="F149" s="63" t="s">
        <v>657</v>
      </c>
      <c r="G149" t="s">
        <v>659</v>
      </c>
    </row>
    <row r="150" spans="1:7">
      <c r="A150" s="5">
        <f t="shared" si="3"/>
        <v>149</v>
      </c>
      <c r="B150" s="44" t="s">
        <v>573</v>
      </c>
      <c r="C150" t="s">
        <v>766</v>
      </c>
      <c r="E150" s="71">
        <v>11000</v>
      </c>
      <c r="F150" s="63" t="s">
        <v>657</v>
      </c>
      <c r="G150" t="s">
        <v>659</v>
      </c>
    </row>
    <row r="151" spans="1:7">
      <c r="E151" s="71">
        <f>SUM(E2:E150)</f>
        <v>5362576</v>
      </c>
    </row>
  </sheetData>
  <autoFilter ref="A1:I151" xr:uid="{00000000-0009-0000-0000-00000B000000}"/>
  <pageMargins left="0.25" right="0.25" top="0.75" bottom="0.75" header="0.3" footer="0.3"/>
  <pageSetup scale="8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66"/>
  <sheetViews>
    <sheetView workbookViewId="0">
      <pane ySplit="1" topLeftCell="A218" activePane="bottomLeft" state="frozen"/>
      <selection pane="bottomLeft" activeCell="B230" sqref="B230"/>
    </sheetView>
  </sheetViews>
  <sheetFormatPr defaultRowHeight="14.4"/>
  <cols>
    <col min="1" max="1" width="10.5546875" bestFit="1" customWidth="1"/>
    <col min="2" max="2" width="11.5546875" bestFit="1" customWidth="1"/>
    <col min="3" max="3" width="16.44140625" bestFit="1" customWidth="1"/>
    <col min="4" max="4" width="8.6640625" bestFit="1" customWidth="1"/>
    <col min="5" max="5" width="9.5546875" bestFit="1" customWidth="1"/>
    <col min="6" max="6" width="14.77734375" bestFit="1" customWidth="1"/>
    <col min="7" max="7" width="6" bestFit="1" customWidth="1"/>
    <col min="8" max="8" width="9.44140625" bestFit="1" customWidth="1"/>
    <col min="10" max="10" width="50.5546875" customWidth="1"/>
    <col min="11" max="11" width="17.5546875" style="52" customWidth="1"/>
    <col min="12" max="12" width="23" style="52" bestFit="1" customWidth="1"/>
  </cols>
  <sheetData>
    <row r="1" spans="1:12" s="30" customFormat="1">
      <c r="A1" s="30" t="s">
        <v>319</v>
      </c>
      <c r="B1" s="30" t="s">
        <v>318</v>
      </c>
      <c r="C1" s="30" t="s">
        <v>317</v>
      </c>
      <c r="D1" s="30" t="s">
        <v>316</v>
      </c>
      <c r="E1" s="30" t="s">
        <v>315</v>
      </c>
      <c r="F1" s="30" t="s">
        <v>314</v>
      </c>
      <c r="G1" s="30" t="s">
        <v>313</v>
      </c>
      <c r="H1" s="30" t="s">
        <v>312</v>
      </c>
      <c r="I1" s="30" t="s">
        <v>311</v>
      </c>
      <c r="J1" s="30" t="s">
        <v>310</v>
      </c>
      <c r="K1" s="31" t="s">
        <v>309</v>
      </c>
      <c r="L1" s="31" t="s">
        <v>307</v>
      </c>
    </row>
    <row r="2" spans="1:12" s="20" customFormat="1">
      <c r="A2" s="20" t="s">
        <v>286</v>
      </c>
      <c r="B2" s="20" t="s">
        <v>280</v>
      </c>
      <c r="C2" s="20" t="s">
        <v>285</v>
      </c>
      <c r="D2" s="20" t="s">
        <v>284</v>
      </c>
      <c r="E2" s="20">
        <v>222746</v>
      </c>
      <c r="G2" s="20" t="s">
        <v>46</v>
      </c>
      <c r="H2" s="20" t="s">
        <v>283</v>
      </c>
      <c r="I2" s="20" t="s">
        <v>44</v>
      </c>
      <c r="J2" s="20" t="s">
        <v>282</v>
      </c>
      <c r="K2" s="21">
        <v>10775.86</v>
      </c>
      <c r="L2" s="21">
        <v>625610.93999999994</v>
      </c>
    </row>
    <row r="3" spans="1:12" s="20" customFormat="1">
      <c r="A3" s="20" t="s">
        <v>281</v>
      </c>
      <c r="B3" s="20" t="s">
        <v>280</v>
      </c>
      <c r="C3" s="20" t="s">
        <v>280</v>
      </c>
      <c r="D3" s="20" t="s">
        <v>280</v>
      </c>
      <c r="E3" s="20">
        <v>224142</v>
      </c>
      <c r="G3" s="20" t="s">
        <v>40</v>
      </c>
      <c r="H3" s="20" t="s">
        <v>279</v>
      </c>
      <c r="I3" s="20" t="s">
        <v>278</v>
      </c>
      <c r="J3" s="20" t="s">
        <v>277</v>
      </c>
      <c r="K3" s="21">
        <v>1449250</v>
      </c>
      <c r="L3" s="21">
        <v>2074860.94</v>
      </c>
    </row>
    <row r="4" spans="1:12" s="20" customFormat="1">
      <c r="A4" s="20" t="s">
        <v>276</v>
      </c>
      <c r="B4" s="20" t="s">
        <v>275</v>
      </c>
      <c r="C4" s="20" t="s">
        <v>227</v>
      </c>
      <c r="D4" s="20" t="s">
        <v>227</v>
      </c>
      <c r="E4" s="20">
        <v>228770</v>
      </c>
      <c r="G4" s="20" t="s">
        <v>28</v>
      </c>
      <c r="H4" s="20" t="s">
        <v>274</v>
      </c>
      <c r="I4" s="20" t="s">
        <v>26</v>
      </c>
      <c r="J4" s="20" t="s">
        <v>244</v>
      </c>
      <c r="K4" s="21">
        <v>-21578</v>
      </c>
      <c r="L4" s="21">
        <v>2053282.94</v>
      </c>
    </row>
    <row r="5" spans="1:12" s="20" customFormat="1">
      <c r="A5" s="20" t="s">
        <v>273</v>
      </c>
      <c r="B5" s="20" t="s">
        <v>272</v>
      </c>
      <c r="C5" s="20" t="s">
        <v>272</v>
      </c>
      <c r="D5" s="20" t="s">
        <v>227</v>
      </c>
      <c r="E5" s="20">
        <v>228789</v>
      </c>
      <c r="G5" s="20" t="s">
        <v>28</v>
      </c>
      <c r="H5" s="20" t="s">
        <v>271</v>
      </c>
      <c r="I5" s="20" t="s">
        <v>26</v>
      </c>
      <c r="J5" s="20" t="s">
        <v>244</v>
      </c>
      <c r="K5" s="21">
        <v>-153644.06</v>
      </c>
      <c r="L5" s="21">
        <v>1899638.88</v>
      </c>
    </row>
    <row r="6" spans="1:12" s="20" customFormat="1">
      <c r="A6" s="20" t="s">
        <v>270</v>
      </c>
      <c r="B6" s="20" t="s">
        <v>227</v>
      </c>
      <c r="C6" s="20" t="s">
        <v>227</v>
      </c>
      <c r="D6" s="20" t="s">
        <v>227</v>
      </c>
      <c r="E6" s="20">
        <v>228783</v>
      </c>
      <c r="G6" s="20" t="s">
        <v>28</v>
      </c>
      <c r="H6" s="20" t="s">
        <v>269</v>
      </c>
      <c r="I6" s="20" t="s">
        <v>26</v>
      </c>
      <c r="J6" s="20" t="s">
        <v>244</v>
      </c>
      <c r="K6" s="21">
        <v>-164912</v>
      </c>
      <c r="L6" s="21">
        <v>1734726.88</v>
      </c>
    </row>
    <row r="7" spans="1:12" s="20" customFormat="1">
      <c r="A7" s="20" t="s">
        <v>268</v>
      </c>
      <c r="B7" s="20" t="s">
        <v>227</v>
      </c>
      <c r="C7" s="20" t="s">
        <v>227</v>
      </c>
      <c r="D7" s="20" t="s">
        <v>227</v>
      </c>
      <c r="E7" s="20">
        <v>228786</v>
      </c>
      <c r="G7" s="20" t="s">
        <v>28</v>
      </c>
      <c r="H7" s="20" t="s">
        <v>267</v>
      </c>
      <c r="I7" s="20" t="s">
        <v>26</v>
      </c>
      <c r="J7" s="20" t="s">
        <v>244</v>
      </c>
      <c r="K7" s="21">
        <v>-47110.080000000002</v>
      </c>
      <c r="L7" s="21">
        <v>1687616.8</v>
      </c>
    </row>
    <row r="8" spans="1:12" s="20" customFormat="1">
      <c r="A8" s="20" t="s">
        <v>266</v>
      </c>
      <c r="B8" s="20" t="s">
        <v>227</v>
      </c>
      <c r="C8" s="20" t="s">
        <v>227</v>
      </c>
      <c r="D8" s="20" t="s">
        <v>227</v>
      </c>
      <c r="E8" s="20">
        <v>228820</v>
      </c>
      <c r="F8" s="20">
        <v>613</v>
      </c>
      <c r="G8" s="20" t="s">
        <v>113</v>
      </c>
      <c r="H8" s="20" t="s">
        <v>263</v>
      </c>
      <c r="I8" s="20" t="s">
        <v>259</v>
      </c>
      <c r="J8" s="20" t="s">
        <v>265</v>
      </c>
      <c r="K8" s="21">
        <v>-129602</v>
      </c>
      <c r="L8" s="21">
        <v>1558014.8</v>
      </c>
    </row>
    <row r="9" spans="1:12" s="20" customFormat="1">
      <c r="A9" s="20" t="s">
        <v>264</v>
      </c>
      <c r="B9" s="20" t="s">
        <v>227</v>
      </c>
      <c r="C9" s="20" t="s">
        <v>227</v>
      </c>
      <c r="D9" s="20" t="s">
        <v>227</v>
      </c>
      <c r="E9" s="20">
        <v>228820</v>
      </c>
      <c r="F9" s="20">
        <v>613</v>
      </c>
      <c r="G9" s="20" t="s">
        <v>113</v>
      </c>
      <c r="H9" s="20" t="s">
        <v>263</v>
      </c>
      <c r="I9" s="20" t="s">
        <v>259</v>
      </c>
      <c r="J9" s="20" t="s">
        <v>262</v>
      </c>
      <c r="K9" s="21">
        <v>-18514</v>
      </c>
      <c r="L9" s="21">
        <v>1539500.8</v>
      </c>
    </row>
    <row r="10" spans="1:12" s="20" customFormat="1">
      <c r="A10" s="20" t="s">
        <v>261</v>
      </c>
      <c r="B10" s="20" t="s">
        <v>227</v>
      </c>
      <c r="C10" s="20" t="s">
        <v>227</v>
      </c>
      <c r="D10" s="20" t="s">
        <v>227</v>
      </c>
      <c r="E10" s="20">
        <v>229002</v>
      </c>
      <c r="F10" s="20">
        <v>614</v>
      </c>
      <c r="G10" s="20" t="s">
        <v>113</v>
      </c>
      <c r="H10" s="20" t="s">
        <v>260</v>
      </c>
      <c r="I10" s="20" t="s">
        <v>259</v>
      </c>
      <c r="J10" s="20" t="s">
        <v>258</v>
      </c>
      <c r="K10" s="21">
        <v>381805</v>
      </c>
      <c r="L10" s="21">
        <v>1921305.8</v>
      </c>
    </row>
    <row r="11" spans="1:12" s="20" customFormat="1">
      <c r="A11" s="20" t="s">
        <v>257</v>
      </c>
      <c r="B11" s="20" t="s">
        <v>227</v>
      </c>
      <c r="C11" s="20" t="s">
        <v>227</v>
      </c>
      <c r="D11" s="20" t="s">
        <v>227</v>
      </c>
      <c r="E11" s="20">
        <v>229003</v>
      </c>
      <c r="G11" s="20" t="s">
        <v>28</v>
      </c>
      <c r="H11" s="20" t="s">
        <v>256</v>
      </c>
      <c r="I11" s="20" t="s">
        <v>26</v>
      </c>
      <c r="J11" s="20" t="s">
        <v>244</v>
      </c>
      <c r="K11" s="21">
        <v>-381804.92</v>
      </c>
      <c r="L11" s="21">
        <v>1539500.88</v>
      </c>
    </row>
    <row r="12" spans="1:12" s="20" customFormat="1">
      <c r="A12" s="20" t="s">
        <v>255</v>
      </c>
      <c r="B12" s="20" t="s">
        <v>227</v>
      </c>
      <c r="C12" s="20" t="s">
        <v>254</v>
      </c>
      <c r="D12" s="20" t="s">
        <v>227</v>
      </c>
      <c r="E12" s="20">
        <v>229050</v>
      </c>
      <c r="G12" s="20" t="s">
        <v>28</v>
      </c>
      <c r="H12" s="20" t="s">
        <v>253</v>
      </c>
      <c r="I12" s="20" t="s">
        <v>26</v>
      </c>
      <c r="J12" s="20" t="s">
        <v>244</v>
      </c>
      <c r="K12" s="21">
        <v>-7328.03</v>
      </c>
      <c r="L12" s="21">
        <v>1532172.85</v>
      </c>
    </row>
    <row r="13" spans="1:12" s="20" customFormat="1">
      <c r="A13" s="20" t="s">
        <v>252</v>
      </c>
      <c r="B13" s="20" t="s">
        <v>227</v>
      </c>
      <c r="C13" s="20" t="s">
        <v>227</v>
      </c>
      <c r="D13" s="20" t="s">
        <v>227</v>
      </c>
      <c r="E13" s="20">
        <v>229051</v>
      </c>
      <c r="G13" s="20" t="s">
        <v>28</v>
      </c>
      <c r="H13" s="20" t="s">
        <v>251</v>
      </c>
      <c r="I13" s="20" t="s">
        <v>26</v>
      </c>
      <c r="J13" s="20" t="s">
        <v>244</v>
      </c>
      <c r="K13" s="21">
        <v>-7328.03</v>
      </c>
      <c r="L13" s="21">
        <v>1524844.82</v>
      </c>
    </row>
    <row r="14" spans="1:12" s="20" customFormat="1">
      <c r="A14" s="20" t="s">
        <v>250</v>
      </c>
      <c r="B14" s="20" t="s">
        <v>227</v>
      </c>
      <c r="C14" s="20" t="s">
        <v>233</v>
      </c>
      <c r="D14" s="20" t="s">
        <v>227</v>
      </c>
      <c r="E14" s="20">
        <v>229083</v>
      </c>
      <c r="G14" s="20" t="s">
        <v>28</v>
      </c>
      <c r="H14" s="20" t="s">
        <v>249</v>
      </c>
      <c r="I14" s="20" t="s">
        <v>26</v>
      </c>
      <c r="J14" s="20" t="s">
        <v>244</v>
      </c>
      <c r="K14" s="21">
        <v>-8890</v>
      </c>
      <c r="L14" s="21">
        <v>1515954.82</v>
      </c>
    </row>
    <row r="15" spans="1:12" s="20" customFormat="1">
      <c r="A15" s="20" t="s">
        <v>248</v>
      </c>
      <c r="B15" s="20" t="s">
        <v>227</v>
      </c>
      <c r="C15" s="20" t="s">
        <v>233</v>
      </c>
      <c r="D15" s="20" t="s">
        <v>227</v>
      </c>
      <c r="E15" s="20">
        <v>229084</v>
      </c>
      <c r="G15" s="20" t="s">
        <v>28</v>
      </c>
      <c r="H15" s="20" t="s">
        <v>247</v>
      </c>
      <c r="I15" s="20" t="s">
        <v>26</v>
      </c>
      <c r="J15" s="20" t="s">
        <v>241</v>
      </c>
      <c r="K15" s="21">
        <v>-8890</v>
      </c>
      <c r="L15" s="21">
        <v>1507064.82</v>
      </c>
    </row>
    <row r="16" spans="1:12" s="20" customFormat="1">
      <c r="A16" s="20" t="s">
        <v>246</v>
      </c>
      <c r="B16" s="20" t="s">
        <v>227</v>
      </c>
      <c r="C16" s="20" t="s">
        <v>233</v>
      </c>
      <c r="D16" s="20" t="s">
        <v>227</v>
      </c>
      <c r="E16" s="20">
        <v>229087</v>
      </c>
      <c r="G16" s="20" t="s">
        <v>28</v>
      </c>
      <c r="H16" s="20" t="s">
        <v>245</v>
      </c>
      <c r="I16" s="20" t="s">
        <v>26</v>
      </c>
      <c r="J16" s="20" t="s">
        <v>244</v>
      </c>
      <c r="K16" s="21">
        <v>-8890</v>
      </c>
      <c r="L16" s="21">
        <v>1498174.82</v>
      </c>
    </row>
    <row r="17" spans="1:12" s="20" customFormat="1">
      <c r="A17" s="20" t="s">
        <v>243</v>
      </c>
      <c r="B17" s="20" t="s">
        <v>227</v>
      </c>
      <c r="C17" s="20" t="s">
        <v>233</v>
      </c>
      <c r="D17" s="20" t="s">
        <v>227</v>
      </c>
      <c r="E17" s="20">
        <v>229090</v>
      </c>
      <c r="G17" s="20" t="s">
        <v>28</v>
      </c>
      <c r="H17" s="20" t="s">
        <v>242</v>
      </c>
      <c r="I17" s="20" t="s">
        <v>26</v>
      </c>
      <c r="J17" s="20" t="s">
        <v>241</v>
      </c>
      <c r="K17" s="21">
        <v>-8890</v>
      </c>
      <c r="L17" s="21">
        <v>1489284.82</v>
      </c>
    </row>
    <row r="18" spans="1:12" s="20" customFormat="1">
      <c r="A18" s="20" t="s">
        <v>240</v>
      </c>
      <c r="B18" s="20" t="s">
        <v>227</v>
      </c>
      <c r="C18" s="20" t="s">
        <v>233</v>
      </c>
      <c r="D18" s="20" t="s">
        <v>227</v>
      </c>
      <c r="E18" s="20">
        <v>229094</v>
      </c>
      <c r="G18" s="20" t="s">
        <v>28</v>
      </c>
      <c r="H18" s="20" t="s">
        <v>239</v>
      </c>
      <c r="I18" s="20" t="s">
        <v>26</v>
      </c>
      <c r="J18" s="20" t="s">
        <v>238</v>
      </c>
      <c r="K18" s="21">
        <v>-10499</v>
      </c>
      <c r="L18" s="21">
        <v>1478785.82</v>
      </c>
    </row>
    <row r="19" spans="1:12" s="20" customFormat="1">
      <c r="A19" s="20" t="s">
        <v>237</v>
      </c>
      <c r="B19" s="20" t="s">
        <v>227</v>
      </c>
      <c r="C19" s="20" t="s">
        <v>233</v>
      </c>
      <c r="D19" s="20" t="s">
        <v>227</v>
      </c>
      <c r="E19" s="20">
        <v>229097</v>
      </c>
      <c r="G19" s="20" t="s">
        <v>28</v>
      </c>
      <c r="H19" s="20" t="s">
        <v>236</v>
      </c>
      <c r="I19" s="20" t="s">
        <v>26</v>
      </c>
      <c r="J19" s="20" t="s">
        <v>235</v>
      </c>
      <c r="K19" s="21">
        <v>-5312</v>
      </c>
      <c r="L19" s="21">
        <v>1473473.82</v>
      </c>
    </row>
    <row r="20" spans="1:12" s="20" customFormat="1">
      <c r="A20" s="20" t="s">
        <v>234</v>
      </c>
      <c r="B20" s="20" t="s">
        <v>227</v>
      </c>
      <c r="C20" s="20" t="s">
        <v>233</v>
      </c>
      <c r="D20" s="20" t="s">
        <v>227</v>
      </c>
      <c r="E20" s="20">
        <v>229100</v>
      </c>
      <c r="G20" s="20" t="s">
        <v>28</v>
      </c>
      <c r="H20" s="20" t="s">
        <v>232</v>
      </c>
      <c r="I20" s="20" t="s">
        <v>26</v>
      </c>
      <c r="J20" s="20" t="s">
        <v>229</v>
      </c>
      <c r="K20" s="21">
        <v>-12069</v>
      </c>
      <c r="L20" s="21">
        <v>1461404.82</v>
      </c>
    </row>
    <row r="21" spans="1:12" s="20" customFormat="1">
      <c r="A21" s="20" t="s">
        <v>231</v>
      </c>
      <c r="B21" s="20" t="s">
        <v>227</v>
      </c>
      <c r="C21" s="20" t="s">
        <v>227</v>
      </c>
      <c r="D21" s="20" t="s">
        <v>227</v>
      </c>
      <c r="E21" s="20">
        <v>229128</v>
      </c>
      <c r="F21" s="20">
        <v>615</v>
      </c>
      <c r="G21" s="20" t="s">
        <v>113</v>
      </c>
      <c r="H21" s="20" t="s">
        <v>230</v>
      </c>
      <c r="I21" s="20" t="s">
        <v>225</v>
      </c>
      <c r="J21" s="20" t="s">
        <v>229</v>
      </c>
      <c r="K21" s="21">
        <v>12587</v>
      </c>
      <c r="L21" s="21">
        <v>1473991.82</v>
      </c>
    </row>
    <row r="22" spans="1:12" s="20" customFormat="1">
      <c r="A22" s="20" t="s">
        <v>228</v>
      </c>
      <c r="B22" s="20" t="s">
        <v>227</v>
      </c>
      <c r="C22" s="20" t="s">
        <v>227</v>
      </c>
      <c r="D22" s="20" t="s">
        <v>227</v>
      </c>
      <c r="E22" s="20">
        <v>229248</v>
      </c>
      <c r="F22" s="20">
        <v>615</v>
      </c>
      <c r="G22" s="20" t="s">
        <v>113</v>
      </c>
      <c r="H22" s="20" t="s">
        <v>226</v>
      </c>
      <c r="I22" s="20" t="s">
        <v>225</v>
      </c>
      <c r="J22" s="20" t="s">
        <v>224</v>
      </c>
      <c r="K22" s="21">
        <v>-13965.52</v>
      </c>
      <c r="L22" s="21">
        <v>1460026.3</v>
      </c>
    </row>
    <row r="23" spans="1:12" s="20" customFormat="1">
      <c r="A23" s="20" t="s">
        <v>223</v>
      </c>
      <c r="B23" s="20" t="s">
        <v>216</v>
      </c>
      <c r="C23" s="20" t="s">
        <v>216</v>
      </c>
      <c r="D23" s="20" t="s">
        <v>216</v>
      </c>
      <c r="E23" s="20">
        <v>267139</v>
      </c>
      <c r="G23" s="20" t="s">
        <v>113</v>
      </c>
      <c r="H23" s="20" t="s">
        <v>222</v>
      </c>
      <c r="I23" s="20" t="s">
        <v>221</v>
      </c>
      <c r="J23" s="20" t="s">
        <v>220</v>
      </c>
      <c r="K23" s="21">
        <v>-0.44</v>
      </c>
      <c r="L23" s="21">
        <v>1460025.86</v>
      </c>
    </row>
    <row r="24" spans="1:12" s="20" customFormat="1">
      <c r="A24" s="20" t="s">
        <v>219</v>
      </c>
      <c r="B24" s="20" t="s">
        <v>218</v>
      </c>
      <c r="C24" s="20" t="s">
        <v>217</v>
      </c>
      <c r="D24" s="20" t="s">
        <v>216</v>
      </c>
      <c r="E24" s="20">
        <v>275612</v>
      </c>
      <c r="G24" s="20" t="s">
        <v>46</v>
      </c>
      <c r="H24" s="20" t="s">
        <v>215</v>
      </c>
      <c r="I24" s="20" t="s">
        <v>214</v>
      </c>
      <c r="J24" s="20" t="s">
        <v>213</v>
      </c>
      <c r="K24" s="21">
        <v>39051.72</v>
      </c>
      <c r="L24" s="21">
        <v>1499077.58</v>
      </c>
    </row>
    <row r="25" spans="1:12" s="20" customFormat="1">
      <c r="A25" s="20" t="s">
        <v>212</v>
      </c>
      <c r="B25" s="20" t="s">
        <v>205</v>
      </c>
      <c r="C25" s="20" t="s">
        <v>211</v>
      </c>
      <c r="D25" s="20" t="s">
        <v>210</v>
      </c>
      <c r="E25" s="20">
        <v>277344</v>
      </c>
      <c r="G25" s="20" t="s">
        <v>46</v>
      </c>
      <c r="H25" s="20" t="s">
        <v>209</v>
      </c>
      <c r="I25" s="20" t="s">
        <v>44</v>
      </c>
      <c r="J25" s="20" t="s">
        <v>208</v>
      </c>
      <c r="K25" s="21">
        <v>10344.83</v>
      </c>
      <c r="L25" s="21">
        <v>1509422.41</v>
      </c>
    </row>
    <row r="26" spans="1:12" s="20" customFormat="1">
      <c r="A26" s="20" t="s">
        <v>207</v>
      </c>
      <c r="B26" s="20" t="s">
        <v>206</v>
      </c>
      <c r="C26" s="20" t="s">
        <v>205</v>
      </c>
      <c r="D26" s="20" t="s">
        <v>204</v>
      </c>
      <c r="E26" s="20">
        <v>280764</v>
      </c>
      <c r="G26" s="20" t="s">
        <v>46</v>
      </c>
      <c r="H26" s="20" t="s">
        <v>203</v>
      </c>
      <c r="I26" s="20" t="s">
        <v>44</v>
      </c>
      <c r="J26" s="20" t="s">
        <v>202</v>
      </c>
      <c r="K26" s="21">
        <v>11206.9</v>
      </c>
      <c r="L26" s="21">
        <v>1520629.31</v>
      </c>
    </row>
    <row r="27" spans="1:12" s="20" customFormat="1">
      <c r="A27" s="20" t="s">
        <v>201</v>
      </c>
      <c r="B27" s="20" t="s">
        <v>197</v>
      </c>
      <c r="C27" s="20" t="s">
        <v>197</v>
      </c>
      <c r="D27" s="20" t="s">
        <v>197</v>
      </c>
      <c r="E27" s="20">
        <v>304028</v>
      </c>
      <c r="G27" s="20" t="s">
        <v>181</v>
      </c>
      <c r="H27" s="20" t="s">
        <v>200</v>
      </c>
      <c r="I27" s="20" t="s">
        <v>179</v>
      </c>
      <c r="J27" s="20" t="s">
        <v>199</v>
      </c>
      <c r="K27" s="21">
        <v>20000</v>
      </c>
      <c r="L27" s="21">
        <v>1540629.31</v>
      </c>
    </row>
    <row r="28" spans="1:12" s="20" customFormat="1">
      <c r="A28" s="20" t="s">
        <v>198</v>
      </c>
      <c r="B28" s="20" t="s">
        <v>197</v>
      </c>
      <c r="C28" s="20" t="s">
        <v>197</v>
      </c>
      <c r="D28" s="20" t="s">
        <v>197</v>
      </c>
      <c r="E28" s="20">
        <v>304067</v>
      </c>
      <c r="G28" s="20" t="s">
        <v>181</v>
      </c>
      <c r="H28" s="20" t="s">
        <v>196</v>
      </c>
      <c r="I28" s="20" t="s">
        <v>179</v>
      </c>
      <c r="J28" s="20" t="s">
        <v>195</v>
      </c>
      <c r="K28" s="21">
        <v>130000</v>
      </c>
      <c r="L28" s="21">
        <v>1670629.31</v>
      </c>
    </row>
    <row r="29" spans="1:12" s="20" customFormat="1">
      <c r="A29" s="20" t="s">
        <v>194</v>
      </c>
      <c r="B29" s="20" t="s">
        <v>193</v>
      </c>
      <c r="C29" s="20" t="s">
        <v>193</v>
      </c>
      <c r="D29" s="20" t="s">
        <v>193</v>
      </c>
      <c r="E29" s="20">
        <v>306779</v>
      </c>
      <c r="G29" s="20" t="s">
        <v>181</v>
      </c>
      <c r="H29" s="20" t="s">
        <v>192</v>
      </c>
      <c r="I29" s="20" t="s">
        <v>179</v>
      </c>
      <c r="J29" s="20" t="s">
        <v>191</v>
      </c>
      <c r="K29" s="21">
        <v>21000</v>
      </c>
      <c r="L29" s="21">
        <v>1691629.31</v>
      </c>
    </row>
    <row r="30" spans="1:12" s="20" customFormat="1">
      <c r="A30" s="20" t="s">
        <v>190</v>
      </c>
      <c r="B30" s="20" t="s">
        <v>189</v>
      </c>
      <c r="C30" s="20" t="s">
        <v>189</v>
      </c>
      <c r="D30" s="20" t="s">
        <v>189</v>
      </c>
      <c r="E30" s="20">
        <v>307019</v>
      </c>
      <c r="G30" s="20" t="s">
        <v>181</v>
      </c>
      <c r="H30" s="20" t="s">
        <v>188</v>
      </c>
      <c r="I30" s="20" t="s">
        <v>179</v>
      </c>
      <c r="J30" s="20" t="s">
        <v>187</v>
      </c>
      <c r="K30" s="21">
        <v>20000</v>
      </c>
      <c r="L30" s="21">
        <v>1711629.31</v>
      </c>
    </row>
    <row r="31" spans="1:12" s="20" customFormat="1">
      <c r="A31" s="20" t="s">
        <v>186</v>
      </c>
      <c r="B31" s="20" t="s">
        <v>182</v>
      </c>
      <c r="C31" s="20" t="s">
        <v>182</v>
      </c>
      <c r="D31" s="20" t="s">
        <v>182</v>
      </c>
      <c r="E31" s="20">
        <v>310087</v>
      </c>
      <c r="G31" s="20" t="s">
        <v>181</v>
      </c>
      <c r="H31" s="20" t="s">
        <v>185</v>
      </c>
      <c r="I31" s="20" t="s">
        <v>179</v>
      </c>
      <c r="J31" s="20" t="s">
        <v>184</v>
      </c>
      <c r="K31" s="21">
        <v>15000</v>
      </c>
      <c r="L31" s="21">
        <v>1726629.31</v>
      </c>
    </row>
    <row r="32" spans="1:12" s="20" customFormat="1">
      <c r="A32" s="20" t="s">
        <v>183</v>
      </c>
      <c r="B32" s="20" t="s">
        <v>182</v>
      </c>
      <c r="C32" s="20" t="s">
        <v>182</v>
      </c>
      <c r="D32" s="20" t="s">
        <v>182</v>
      </c>
      <c r="E32" s="20">
        <v>310150</v>
      </c>
      <c r="G32" s="20" t="s">
        <v>181</v>
      </c>
      <c r="H32" s="20" t="s">
        <v>180</v>
      </c>
      <c r="I32" s="20" t="s">
        <v>179</v>
      </c>
      <c r="J32" s="20" t="s">
        <v>178</v>
      </c>
      <c r="K32" s="21">
        <v>5000</v>
      </c>
      <c r="L32" s="21">
        <v>1731629.31</v>
      </c>
    </row>
    <row r="33" spans="1:12" s="20" customFormat="1">
      <c r="A33" s="20" t="s">
        <v>176</v>
      </c>
      <c r="B33" s="20" t="s">
        <v>169</v>
      </c>
      <c r="C33" s="20" t="s">
        <v>175</v>
      </c>
      <c r="D33" s="20" t="s">
        <v>174</v>
      </c>
      <c r="E33" s="20">
        <v>316492</v>
      </c>
      <c r="G33" s="20" t="s">
        <v>46</v>
      </c>
      <c r="H33" s="20" t="s">
        <v>173</v>
      </c>
      <c r="I33" s="20" t="s">
        <v>44</v>
      </c>
      <c r="J33" s="20" t="s">
        <v>172</v>
      </c>
      <c r="K33" s="21">
        <v>7327.59</v>
      </c>
      <c r="L33" s="21">
        <v>1738956.9</v>
      </c>
    </row>
    <row r="34" spans="1:12" s="20" customFormat="1">
      <c r="A34" s="20" t="s">
        <v>171</v>
      </c>
      <c r="B34" s="20" t="s">
        <v>170</v>
      </c>
      <c r="C34" s="20" t="s">
        <v>169</v>
      </c>
      <c r="D34" s="20" t="s">
        <v>160</v>
      </c>
      <c r="E34" s="20">
        <v>316493</v>
      </c>
      <c r="G34" s="20" t="s">
        <v>46</v>
      </c>
      <c r="H34" s="20" t="s">
        <v>168</v>
      </c>
      <c r="I34" s="20" t="s">
        <v>44</v>
      </c>
      <c r="J34" s="20" t="s">
        <v>167</v>
      </c>
      <c r="K34" s="21">
        <v>7327.59</v>
      </c>
      <c r="L34" s="21">
        <v>1746284.49</v>
      </c>
    </row>
    <row r="35" spans="1:12" s="20" customFormat="1">
      <c r="A35" s="20" t="s">
        <v>166</v>
      </c>
      <c r="B35" s="20" t="s">
        <v>164</v>
      </c>
      <c r="C35" s="20" t="s">
        <v>165</v>
      </c>
      <c r="D35" s="20" t="s">
        <v>164</v>
      </c>
      <c r="E35" s="20">
        <v>318518</v>
      </c>
      <c r="G35" s="20" t="s">
        <v>28</v>
      </c>
      <c r="H35" s="20" t="s">
        <v>163</v>
      </c>
      <c r="I35" s="20" t="s">
        <v>26</v>
      </c>
      <c r="J35" s="20" t="s">
        <v>162</v>
      </c>
      <c r="K35" s="21">
        <v>-1256648</v>
      </c>
      <c r="L35" s="21">
        <v>489636.49</v>
      </c>
    </row>
    <row r="36" spans="1:12" s="20" customFormat="1">
      <c r="A36" s="20" t="s">
        <v>161</v>
      </c>
      <c r="B36" s="20" t="s">
        <v>160</v>
      </c>
      <c r="C36" s="20" t="s">
        <v>160</v>
      </c>
      <c r="D36" s="20" t="s">
        <v>159</v>
      </c>
      <c r="E36" s="20">
        <v>336454</v>
      </c>
      <c r="G36" s="20" t="s">
        <v>46</v>
      </c>
      <c r="H36" s="20" t="s">
        <v>158</v>
      </c>
      <c r="I36" s="20" t="s">
        <v>44</v>
      </c>
      <c r="J36" s="20" t="s">
        <v>157</v>
      </c>
      <c r="K36" s="21">
        <v>3103.45</v>
      </c>
      <c r="L36" s="21">
        <v>492739.94</v>
      </c>
    </row>
    <row r="37" spans="1:12" s="20" customFormat="1">
      <c r="A37" s="20" t="s">
        <v>156</v>
      </c>
      <c r="B37" s="20" t="s">
        <v>155</v>
      </c>
      <c r="C37" s="20" t="s">
        <v>155</v>
      </c>
      <c r="D37" s="20" t="s">
        <v>155</v>
      </c>
      <c r="E37" s="20">
        <v>358891</v>
      </c>
      <c r="G37" s="20" t="s">
        <v>40</v>
      </c>
      <c r="H37" s="20" t="s">
        <v>154</v>
      </c>
      <c r="I37" s="20" t="s">
        <v>153</v>
      </c>
      <c r="J37" s="20" t="s">
        <v>152</v>
      </c>
      <c r="K37" s="21">
        <v>3347774</v>
      </c>
      <c r="L37" s="21">
        <v>3840513.94</v>
      </c>
    </row>
    <row r="38" spans="1:12" s="20" customFormat="1">
      <c r="A38" s="20" t="s">
        <v>151</v>
      </c>
      <c r="B38" s="20" t="s">
        <v>150</v>
      </c>
      <c r="C38" s="20" t="s">
        <v>149</v>
      </c>
      <c r="D38" s="20" t="s">
        <v>148</v>
      </c>
      <c r="E38" s="20">
        <v>397599</v>
      </c>
      <c r="G38" s="20" t="s">
        <v>46</v>
      </c>
      <c r="H38" s="20" t="s">
        <v>147</v>
      </c>
      <c r="I38" s="20" t="s">
        <v>44</v>
      </c>
      <c r="J38" s="20" t="s">
        <v>146</v>
      </c>
      <c r="K38" s="21">
        <v>8620.69</v>
      </c>
      <c r="L38" s="21">
        <v>3849134.63</v>
      </c>
    </row>
    <row r="39" spans="1:12" s="20" customFormat="1">
      <c r="A39" s="20" t="s">
        <v>145</v>
      </c>
      <c r="B39" s="20" t="s">
        <v>140</v>
      </c>
      <c r="C39" s="20" t="s">
        <v>144</v>
      </c>
      <c r="D39" s="20" t="s">
        <v>138</v>
      </c>
      <c r="E39" s="20">
        <v>401256</v>
      </c>
      <c r="G39" s="20" t="s">
        <v>46</v>
      </c>
      <c r="H39" s="20" t="s">
        <v>143</v>
      </c>
      <c r="I39" s="20" t="s">
        <v>44</v>
      </c>
      <c r="J39" s="20" t="s">
        <v>142</v>
      </c>
      <c r="K39" s="21">
        <v>10775.86</v>
      </c>
      <c r="L39" s="21">
        <v>3859910.49</v>
      </c>
    </row>
    <row r="40" spans="1:12" s="20" customFormat="1">
      <c r="A40" s="20" t="s">
        <v>141</v>
      </c>
      <c r="B40" s="20" t="s">
        <v>140</v>
      </c>
      <c r="C40" s="20" t="s">
        <v>139</v>
      </c>
      <c r="D40" s="20" t="s">
        <v>138</v>
      </c>
      <c r="E40" s="20">
        <v>401257</v>
      </c>
      <c r="G40" s="20" t="s">
        <v>46</v>
      </c>
      <c r="H40" s="20" t="s">
        <v>137</v>
      </c>
      <c r="I40" s="20" t="s">
        <v>44</v>
      </c>
      <c r="J40" s="20" t="s">
        <v>117</v>
      </c>
      <c r="K40" s="21">
        <v>8620.69</v>
      </c>
      <c r="L40" s="21">
        <v>3868531.18</v>
      </c>
    </row>
    <row r="41" spans="1:12" s="20" customFormat="1">
      <c r="A41" s="20" t="s">
        <v>136</v>
      </c>
      <c r="B41" s="20" t="s">
        <v>133</v>
      </c>
      <c r="C41" s="20" t="s">
        <v>129</v>
      </c>
      <c r="D41" s="20" t="s">
        <v>129</v>
      </c>
      <c r="E41" s="20">
        <v>403090</v>
      </c>
      <c r="G41" s="20" t="s">
        <v>46</v>
      </c>
      <c r="H41" s="20" t="s">
        <v>135</v>
      </c>
      <c r="I41" s="20" t="s">
        <v>126</v>
      </c>
      <c r="J41" s="20" t="s">
        <v>131</v>
      </c>
      <c r="K41" s="21">
        <v>9053</v>
      </c>
      <c r="L41" s="21">
        <v>3877584.18</v>
      </c>
    </row>
    <row r="42" spans="1:12" s="20" customFormat="1">
      <c r="A42" s="20" t="s">
        <v>134</v>
      </c>
      <c r="B42" s="20" t="s">
        <v>133</v>
      </c>
      <c r="C42" s="20" t="s">
        <v>129</v>
      </c>
      <c r="D42" s="20" t="s">
        <v>129</v>
      </c>
      <c r="E42" s="20">
        <v>403095</v>
      </c>
      <c r="G42" s="20" t="s">
        <v>46</v>
      </c>
      <c r="H42" s="20" t="s">
        <v>132</v>
      </c>
      <c r="I42" s="20" t="s">
        <v>126</v>
      </c>
      <c r="J42" s="20" t="s">
        <v>131</v>
      </c>
      <c r="K42" s="21">
        <v>109053</v>
      </c>
      <c r="L42" s="21">
        <v>3986637.18</v>
      </c>
    </row>
    <row r="43" spans="1:12" s="20" customFormat="1">
      <c r="A43" s="20" t="s">
        <v>130</v>
      </c>
      <c r="B43" s="20" t="s">
        <v>128</v>
      </c>
      <c r="C43" s="20" t="s">
        <v>129</v>
      </c>
      <c r="D43" s="20" t="s">
        <v>128</v>
      </c>
      <c r="E43" s="20">
        <v>403094</v>
      </c>
      <c r="G43" s="20" t="s">
        <v>28</v>
      </c>
      <c r="H43" s="20" t="s">
        <v>127</v>
      </c>
      <c r="I43" s="20" t="s">
        <v>126</v>
      </c>
      <c r="J43" s="20" t="s">
        <v>125</v>
      </c>
      <c r="K43" s="21">
        <v>-9053</v>
      </c>
      <c r="L43" s="21">
        <v>3977584.18</v>
      </c>
    </row>
    <row r="44" spans="1:12" s="20" customFormat="1">
      <c r="A44" s="20" t="s">
        <v>124</v>
      </c>
      <c r="B44" s="20" t="s">
        <v>76</v>
      </c>
      <c r="C44" s="20" t="s">
        <v>76</v>
      </c>
      <c r="D44" s="20" t="s">
        <v>76</v>
      </c>
      <c r="E44" s="20">
        <v>410161</v>
      </c>
      <c r="F44" s="20">
        <v>919</v>
      </c>
      <c r="G44" s="20" t="s">
        <v>113</v>
      </c>
      <c r="H44" s="20" t="s">
        <v>123</v>
      </c>
      <c r="I44" s="20" t="s">
        <v>122</v>
      </c>
      <c r="J44" s="20" t="s">
        <v>121</v>
      </c>
      <c r="K44" s="21">
        <v>1379.31</v>
      </c>
      <c r="L44" s="21">
        <v>3978963.49</v>
      </c>
    </row>
    <row r="45" spans="1:12" s="20" customFormat="1">
      <c r="A45" s="20" t="s">
        <v>120</v>
      </c>
      <c r="B45" s="20" t="s">
        <v>76</v>
      </c>
      <c r="C45" s="20" t="s">
        <v>76</v>
      </c>
      <c r="D45" s="20" t="s">
        <v>76</v>
      </c>
      <c r="E45" s="20">
        <v>410201</v>
      </c>
      <c r="F45" s="20">
        <v>925</v>
      </c>
      <c r="G45" s="20" t="s">
        <v>113</v>
      </c>
      <c r="H45" s="20" t="s">
        <v>112</v>
      </c>
      <c r="I45" s="20" t="s">
        <v>24</v>
      </c>
      <c r="J45" s="20" t="s">
        <v>119</v>
      </c>
      <c r="K45" s="21">
        <v>485</v>
      </c>
      <c r="L45" s="21">
        <v>3979448.49</v>
      </c>
    </row>
    <row r="46" spans="1:12" s="20" customFormat="1">
      <c r="A46" s="20" t="s">
        <v>118</v>
      </c>
      <c r="B46" s="20" t="s">
        <v>76</v>
      </c>
      <c r="C46" s="20" t="s">
        <v>76</v>
      </c>
      <c r="D46" s="20" t="s">
        <v>76</v>
      </c>
      <c r="E46" s="20">
        <v>410201</v>
      </c>
      <c r="F46" s="20">
        <v>925</v>
      </c>
      <c r="G46" s="20" t="s">
        <v>113</v>
      </c>
      <c r="H46" s="20" t="s">
        <v>112</v>
      </c>
      <c r="I46" s="20" t="s">
        <v>24</v>
      </c>
      <c r="J46" s="20" t="s">
        <v>117</v>
      </c>
      <c r="K46" s="21">
        <v>388</v>
      </c>
      <c r="L46" s="21">
        <v>3979836.49</v>
      </c>
    </row>
    <row r="47" spans="1:12" s="20" customFormat="1">
      <c r="A47" s="20" t="s">
        <v>116</v>
      </c>
      <c r="B47" s="20" t="s">
        <v>76</v>
      </c>
      <c r="C47" s="20" t="s">
        <v>76</v>
      </c>
      <c r="D47" s="20" t="s">
        <v>76</v>
      </c>
      <c r="E47" s="20">
        <v>410201</v>
      </c>
      <c r="F47" s="20">
        <v>925</v>
      </c>
      <c r="G47" s="20" t="s">
        <v>113</v>
      </c>
      <c r="H47" s="20" t="s">
        <v>112</v>
      </c>
      <c r="I47" s="20" t="s">
        <v>24</v>
      </c>
      <c r="J47" s="20" t="s">
        <v>110</v>
      </c>
      <c r="K47" s="21">
        <v>408</v>
      </c>
      <c r="L47" s="21">
        <v>3980244.49</v>
      </c>
    </row>
    <row r="48" spans="1:12" s="20" customFormat="1">
      <c r="A48" s="20" t="s">
        <v>115</v>
      </c>
      <c r="B48" s="20" t="s">
        <v>76</v>
      </c>
      <c r="C48" s="20" t="s">
        <v>76</v>
      </c>
      <c r="D48" s="20" t="s">
        <v>76</v>
      </c>
      <c r="E48" s="20">
        <v>410201</v>
      </c>
      <c r="F48" s="20">
        <v>925</v>
      </c>
      <c r="G48" s="20" t="s">
        <v>113</v>
      </c>
      <c r="H48" s="20" t="s">
        <v>112</v>
      </c>
      <c r="I48" s="20" t="s">
        <v>24</v>
      </c>
      <c r="J48" s="20" t="s">
        <v>110</v>
      </c>
      <c r="K48" s="21">
        <v>4910</v>
      </c>
      <c r="L48" s="21">
        <v>3985154.49</v>
      </c>
    </row>
    <row r="49" spans="1:12" s="20" customFormat="1">
      <c r="A49" s="20" t="s">
        <v>114</v>
      </c>
      <c r="B49" s="20" t="s">
        <v>76</v>
      </c>
      <c r="C49" s="20" t="s">
        <v>76</v>
      </c>
      <c r="D49" s="20" t="s">
        <v>76</v>
      </c>
      <c r="E49" s="20">
        <v>410201</v>
      </c>
      <c r="F49" s="20">
        <v>925</v>
      </c>
      <c r="G49" s="20" t="s">
        <v>113</v>
      </c>
      <c r="H49" s="20" t="s">
        <v>112</v>
      </c>
      <c r="I49" s="20" t="s">
        <v>111</v>
      </c>
      <c r="J49" s="20" t="s">
        <v>110</v>
      </c>
      <c r="K49" s="21">
        <v>-408</v>
      </c>
      <c r="L49" s="21">
        <v>3984746.49</v>
      </c>
    </row>
    <row r="50" spans="1:12" s="20" customFormat="1">
      <c r="A50" s="20" t="s">
        <v>104</v>
      </c>
      <c r="B50" s="20" t="s">
        <v>91</v>
      </c>
      <c r="C50" s="20" t="s">
        <v>92</v>
      </c>
      <c r="D50" s="20" t="s">
        <v>91</v>
      </c>
      <c r="E50" s="20">
        <v>412607</v>
      </c>
      <c r="G50" s="20" t="s">
        <v>28</v>
      </c>
      <c r="H50" s="20" t="s">
        <v>103</v>
      </c>
      <c r="I50" s="20" t="s">
        <v>26</v>
      </c>
      <c r="J50" s="20" t="s">
        <v>102</v>
      </c>
      <c r="K50" s="21">
        <v>-8000</v>
      </c>
      <c r="L50" s="21">
        <v>3976746.49</v>
      </c>
    </row>
    <row r="51" spans="1:12" s="20" customFormat="1">
      <c r="A51" s="20" t="s">
        <v>101</v>
      </c>
      <c r="B51" s="20" t="s">
        <v>91</v>
      </c>
      <c r="C51" s="20" t="s">
        <v>92</v>
      </c>
      <c r="D51" s="20" t="s">
        <v>91</v>
      </c>
      <c r="E51" s="20">
        <v>412608</v>
      </c>
      <c r="G51" s="20" t="s">
        <v>28</v>
      </c>
      <c r="H51" s="20" t="s">
        <v>100</v>
      </c>
      <c r="I51" s="20" t="s">
        <v>26</v>
      </c>
      <c r="J51" s="20" t="s">
        <v>99</v>
      </c>
      <c r="K51" s="21">
        <v>-8500</v>
      </c>
      <c r="L51" s="21">
        <v>3968246.49</v>
      </c>
    </row>
    <row r="52" spans="1:12" s="20" customFormat="1">
      <c r="A52" s="20" t="s">
        <v>98</v>
      </c>
      <c r="B52" s="20" t="s">
        <v>91</v>
      </c>
      <c r="C52" s="20" t="s">
        <v>92</v>
      </c>
      <c r="D52" s="20" t="s">
        <v>91</v>
      </c>
      <c r="E52" s="20">
        <v>412609</v>
      </c>
      <c r="G52" s="20" t="s">
        <v>28</v>
      </c>
      <c r="H52" s="20" t="s">
        <v>97</v>
      </c>
      <c r="I52" s="20" t="s">
        <v>26</v>
      </c>
      <c r="J52" s="20" t="s">
        <v>94</v>
      </c>
      <c r="K52" s="21">
        <v>-12500</v>
      </c>
      <c r="L52" s="21">
        <v>3955746.49</v>
      </c>
    </row>
    <row r="53" spans="1:12" s="20" customFormat="1">
      <c r="A53" s="20" t="s">
        <v>96</v>
      </c>
      <c r="B53" s="20" t="s">
        <v>91</v>
      </c>
      <c r="C53" s="20" t="s">
        <v>92</v>
      </c>
      <c r="D53" s="20" t="s">
        <v>91</v>
      </c>
      <c r="E53" s="20">
        <v>412610</v>
      </c>
      <c r="G53" s="20" t="s">
        <v>28</v>
      </c>
      <c r="H53" s="20" t="s">
        <v>95</v>
      </c>
      <c r="I53" s="20" t="s">
        <v>26</v>
      </c>
      <c r="J53" s="20" t="s">
        <v>94</v>
      </c>
      <c r="K53" s="21">
        <v>-13500</v>
      </c>
      <c r="L53" s="21">
        <v>3942246.49</v>
      </c>
    </row>
    <row r="54" spans="1:12" s="20" customFormat="1">
      <c r="A54" s="20" t="s">
        <v>93</v>
      </c>
      <c r="B54" s="20" t="s">
        <v>91</v>
      </c>
      <c r="C54" s="20" t="s">
        <v>92</v>
      </c>
      <c r="D54" s="20" t="s">
        <v>91</v>
      </c>
      <c r="E54" s="20">
        <v>412612</v>
      </c>
      <c r="G54" s="20" t="s">
        <v>28</v>
      </c>
      <c r="H54" s="20" t="s">
        <v>90</v>
      </c>
      <c r="I54" s="20" t="s">
        <v>26</v>
      </c>
      <c r="J54" s="20" t="s">
        <v>89</v>
      </c>
      <c r="K54" s="21">
        <v>-8500</v>
      </c>
      <c r="L54" s="21">
        <v>3933746.49</v>
      </c>
    </row>
    <row r="55" spans="1:12" s="20" customFormat="1">
      <c r="A55" s="20" t="s">
        <v>88</v>
      </c>
      <c r="B55" s="20" t="s">
        <v>82</v>
      </c>
      <c r="C55" s="20" t="s">
        <v>87</v>
      </c>
      <c r="D55" s="20" t="s">
        <v>86</v>
      </c>
      <c r="E55" s="20">
        <v>417344</v>
      </c>
      <c r="G55" s="20" t="s">
        <v>46</v>
      </c>
      <c r="H55" s="20" t="s">
        <v>85</v>
      </c>
      <c r="I55" s="20" t="s">
        <v>44</v>
      </c>
      <c r="J55" s="20" t="s">
        <v>84</v>
      </c>
      <c r="K55" s="21">
        <v>10775.86</v>
      </c>
      <c r="L55" s="21">
        <v>3944522.35</v>
      </c>
    </row>
    <row r="56" spans="1:12" s="20" customFormat="1">
      <c r="A56" s="20" t="s">
        <v>83</v>
      </c>
      <c r="B56" s="20" t="s">
        <v>82</v>
      </c>
      <c r="C56" s="20" t="s">
        <v>81</v>
      </c>
      <c r="D56" s="20" t="s">
        <v>80</v>
      </c>
      <c r="E56" s="20">
        <v>417345</v>
      </c>
      <c r="G56" s="20" t="s">
        <v>46</v>
      </c>
      <c r="H56" s="20" t="s">
        <v>79</v>
      </c>
      <c r="I56" s="20" t="s">
        <v>44</v>
      </c>
      <c r="J56" s="20" t="s">
        <v>78</v>
      </c>
      <c r="K56" s="21">
        <v>10775.86</v>
      </c>
      <c r="L56" s="22">
        <v>3955298.21</v>
      </c>
    </row>
    <row r="57" spans="1:12" s="20" customFormat="1">
      <c r="A57" s="20" t="s">
        <v>77</v>
      </c>
      <c r="B57" s="20" t="s">
        <v>75</v>
      </c>
      <c r="C57" s="20" t="s">
        <v>76</v>
      </c>
      <c r="D57" s="20" t="s">
        <v>75</v>
      </c>
      <c r="E57" s="20">
        <v>420905</v>
      </c>
      <c r="G57" s="20" t="s">
        <v>28</v>
      </c>
      <c r="H57" s="20" t="s">
        <v>74</v>
      </c>
      <c r="I57" s="20" t="s">
        <v>26</v>
      </c>
      <c r="J57" s="20" t="s">
        <v>73</v>
      </c>
      <c r="K57" s="21">
        <v>-13000</v>
      </c>
      <c r="L57" s="21">
        <v>3942298.21</v>
      </c>
    </row>
    <row r="58" spans="1:12" s="20" customFormat="1">
      <c r="A58" s="20" t="s">
        <v>72</v>
      </c>
      <c r="B58" s="20" t="s">
        <v>71</v>
      </c>
      <c r="C58" s="20" t="s">
        <v>70</v>
      </c>
      <c r="D58" s="20" t="s">
        <v>69</v>
      </c>
      <c r="E58" s="20">
        <v>435158</v>
      </c>
      <c r="G58" s="20" t="s">
        <v>46</v>
      </c>
      <c r="H58" s="20" t="s">
        <v>68</v>
      </c>
      <c r="I58" s="20" t="s">
        <v>44</v>
      </c>
      <c r="J58" s="20" t="s">
        <v>67</v>
      </c>
      <c r="K58" s="21">
        <v>11637.93</v>
      </c>
      <c r="L58" s="21">
        <v>3953936.14</v>
      </c>
    </row>
    <row r="59" spans="1:12" s="20" customFormat="1">
      <c r="A59" s="20" t="s">
        <v>66</v>
      </c>
      <c r="B59" s="20" t="s">
        <v>65</v>
      </c>
      <c r="C59" s="20" t="s">
        <v>64</v>
      </c>
      <c r="D59" s="20" t="s">
        <v>63</v>
      </c>
      <c r="E59" s="20">
        <v>438280</v>
      </c>
      <c r="G59" s="20" t="s">
        <v>46</v>
      </c>
      <c r="H59" s="20" t="s">
        <v>62</v>
      </c>
      <c r="I59" s="20" t="s">
        <v>44</v>
      </c>
      <c r="J59" s="20" t="s">
        <v>323</v>
      </c>
      <c r="K59" s="21">
        <v>6465.52</v>
      </c>
      <c r="L59" s="21">
        <v>3960401.66</v>
      </c>
    </row>
    <row r="60" spans="1:12" s="20" customFormat="1">
      <c r="A60" s="20" t="s">
        <v>60</v>
      </c>
      <c r="B60" s="20" t="s">
        <v>54</v>
      </c>
      <c r="C60" s="20" t="s">
        <v>59</v>
      </c>
      <c r="D60" s="20" t="s">
        <v>54</v>
      </c>
      <c r="E60" s="20">
        <v>439587</v>
      </c>
      <c r="G60" s="20" t="s">
        <v>28</v>
      </c>
      <c r="H60" s="20" t="s">
        <v>58</v>
      </c>
      <c r="I60" s="20" t="s">
        <v>26</v>
      </c>
      <c r="J60" s="20" t="s">
        <v>57</v>
      </c>
      <c r="K60" s="21">
        <v>-6500</v>
      </c>
      <c r="L60" s="21">
        <v>3953901.66</v>
      </c>
    </row>
    <row r="61" spans="1:12" s="20" customFormat="1">
      <c r="A61" s="20" t="s">
        <v>56</v>
      </c>
      <c r="B61" s="20" t="s">
        <v>55</v>
      </c>
      <c r="C61" s="20" t="s">
        <v>54</v>
      </c>
      <c r="D61" s="20" t="s">
        <v>53</v>
      </c>
      <c r="E61" s="20">
        <v>441440</v>
      </c>
      <c r="G61" s="20" t="s">
        <v>46</v>
      </c>
      <c r="H61" s="20" t="s">
        <v>52</v>
      </c>
      <c r="I61" s="20" t="s">
        <v>44</v>
      </c>
      <c r="J61" s="20" t="s">
        <v>51</v>
      </c>
      <c r="K61" s="21">
        <v>10344.83</v>
      </c>
      <c r="L61" s="21">
        <v>3964246.49</v>
      </c>
    </row>
    <row r="62" spans="1:12" s="20" customFormat="1">
      <c r="A62" s="20" t="s">
        <v>50</v>
      </c>
      <c r="B62" s="20" t="s">
        <v>49</v>
      </c>
      <c r="C62" s="20" t="s">
        <v>48</v>
      </c>
      <c r="D62" s="20" t="s">
        <v>47</v>
      </c>
      <c r="E62" s="20">
        <v>456894</v>
      </c>
      <c r="G62" s="20" t="s">
        <v>46</v>
      </c>
      <c r="H62" s="20" t="s">
        <v>45</v>
      </c>
      <c r="I62" s="20" t="s">
        <v>44</v>
      </c>
      <c r="J62" s="20" t="s">
        <v>43</v>
      </c>
      <c r="K62" s="21">
        <v>5603.45</v>
      </c>
      <c r="L62" s="21">
        <v>3969849.94</v>
      </c>
    </row>
    <row r="63" spans="1:12" s="20" customFormat="1">
      <c r="A63" s="20" t="s">
        <v>42</v>
      </c>
      <c r="B63" s="20" t="s">
        <v>41</v>
      </c>
      <c r="C63" s="20" t="s">
        <v>41</v>
      </c>
      <c r="D63" s="20" t="s">
        <v>41</v>
      </c>
      <c r="E63" s="20">
        <v>505272</v>
      </c>
      <c r="G63" s="20" t="s">
        <v>40</v>
      </c>
      <c r="H63" s="20" t="s">
        <v>39</v>
      </c>
      <c r="I63" s="20" t="s">
        <v>38</v>
      </c>
      <c r="J63" s="20" t="s">
        <v>37</v>
      </c>
      <c r="K63" s="21">
        <v>2186599.06</v>
      </c>
      <c r="L63" s="21">
        <v>6156449</v>
      </c>
    </row>
    <row r="64" spans="1:12" s="20" customFormat="1">
      <c r="A64" s="20" t="s">
        <v>36</v>
      </c>
      <c r="B64" s="20" t="s">
        <v>35</v>
      </c>
      <c r="C64" s="20" t="s">
        <v>34</v>
      </c>
      <c r="D64" s="20" t="s">
        <v>29</v>
      </c>
      <c r="E64" s="20">
        <v>515078</v>
      </c>
      <c r="G64" s="20" t="s">
        <v>28</v>
      </c>
      <c r="H64" s="20" t="s">
        <v>33</v>
      </c>
      <c r="I64" s="20" t="s">
        <v>26</v>
      </c>
      <c r="J64" s="20" t="s">
        <v>32</v>
      </c>
      <c r="K64" s="21">
        <v>-3175329</v>
      </c>
      <c r="L64" s="21">
        <v>2981120</v>
      </c>
    </row>
    <row r="65" spans="1:12" s="20" customFormat="1">
      <c r="A65" s="20" t="s">
        <v>31</v>
      </c>
      <c r="B65" s="20" t="s">
        <v>30</v>
      </c>
      <c r="C65" s="20" t="s">
        <v>30</v>
      </c>
      <c r="D65" s="20" t="s">
        <v>29</v>
      </c>
      <c r="E65" s="20">
        <v>515108</v>
      </c>
      <c r="G65" s="20" t="s">
        <v>28</v>
      </c>
      <c r="H65" s="20" t="s">
        <v>27</v>
      </c>
      <c r="I65" s="20" t="s">
        <v>26</v>
      </c>
      <c r="J65" s="20" t="s">
        <v>25</v>
      </c>
      <c r="K65" s="21">
        <v>-1967535.46</v>
      </c>
      <c r="L65" s="21">
        <v>1013584.54</v>
      </c>
    </row>
    <row r="66" spans="1:12">
      <c r="A66" s="20" t="s">
        <v>363</v>
      </c>
      <c r="B66" s="9">
        <v>45199</v>
      </c>
      <c r="C66" s="9"/>
      <c r="D66" s="9"/>
      <c r="E66">
        <v>533313</v>
      </c>
      <c r="G66" t="s">
        <v>113</v>
      </c>
      <c r="H66">
        <v>483579</v>
      </c>
      <c r="I66">
        <v>600003</v>
      </c>
      <c r="J66" t="s">
        <v>330</v>
      </c>
      <c r="K66" s="52">
        <v>776951</v>
      </c>
      <c r="L66" s="52">
        <v>1790535.54</v>
      </c>
    </row>
    <row r="67" spans="1:12">
      <c r="A67" s="20" t="s">
        <v>364</v>
      </c>
      <c r="B67" s="9">
        <v>45212</v>
      </c>
      <c r="C67" s="9"/>
      <c r="D67" s="9"/>
      <c r="E67">
        <v>550498</v>
      </c>
      <c r="G67" t="s">
        <v>46</v>
      </c>
      <c r="H67">
        <v>29673</v>
      </c>
      <c r="I67" t="s">
        <v>44</v>
      </c>
      <c r="J67" t="s">
        <v>331</v>
      </c>
      <c r="K67" s="52">
        <v>8620.69</v>
      </c>
      <c r="L67" s="52">
        <v>1799156.23</v>
      </c>
    </row>
    <row r="68" spans="1:12">
      <c r="A68" s="20" t="s">
        <v>365</v>
      </c>
      <c r="B68" s="9">
        <v>45230</v>
      </c>
      <c r="C68" s="9"/>
      <c r="D68" s="9"/>
      <c r="E68">
        <v>553054</v>
      </c>
      <c r="G68" t="s">
        <v>113</v>
      </c>
      <c r="H68">
        <v>501609</v>
      </c>
      <c r="I68">
        <v>600003</v>
      </c>
      <c r="J68" t="s">
        <v>332</v>
      </c>
      <c r="K68" s="52">
        <v>449.14</v>
      </c>
      <c r="L68" s="52">
        <v>1799605.37</v>
      </c>
    </row>
    <row r="69" spans="1:12">
      <c r="A69" s="20" t="s">
        <v>366</v>
      </c>
      <c r="B69" s="9">
        <v>45260</v>
      </c>
      <c r="C69" s="9"/>
      <c r="D69" s="9"/>
      <c r="E69">
        <v>576735</v>
      </c>
      <c r="G69" t="s">
        <v>113</v>
      </c>
      <c r="H69">
        <v>523369</v>
      </c>
      <c r="I69">
        <v>500200</v>
      </c>
      <c r="J69" t="s">
        <v>333</v>
      </c>
      <c r="K69" s="52">
        <v>1151260.6000000001</v>
      </c>
      <c r="L69" s="52">
        <v>2950865.97</v>
      </c>
    </row>
    <row r="70" spans="1:12">
      <c r="A70" s="20" t="s">
        <v>367</v>
      </c>
      <c r="B70" s="9">
        <v>45260</v>
      </c>
      <c r="C70" s="9"/>
      <c r="D70" s="9"/>
      <c r="E70">
        <v>576735</v>
      </c>
      <c r="G70" t="s">
        <v>113</v>
      </c>
      <c r="H70">
        <v>523369</v>
      </c>
      <c r="I70">
        <v>601100</v>
      </c>
      <c r="J70" t="s">
        <v>334</v>
      </c>
      <c r="K70" s="52">
        <v>979970</v>
      </c>
      <c r="L70" s="52">
        <v>3930835.97</v>
      </c>
    </row>
    <row r="71" spans="1:12">
      <c r="A71" s="20" t="s">
        <v>368</v>
      </c>
      <c r="B71" s="9">
        <v>45260</v>
      </c>
      <c r="C71" s="9"/>
      <c r="D71" s="9"/>
      <c r="E71">
        <v>576735</v>
      </c>
      <c r="G71" t="s">
        <v>113</v>
      </c>
      <c r="H71">
        <v>523369</v>
      </c>
      <c r="I71">
        <v>600003</v>
      </c>
      <c r="J71" t="s">
        <v>335</v>
      </c>
      <c r="K71" s="52">
        <v>3922072.21</v>
      </c>
      <c r="L71" s="52">
        <v>7852908.1799999997</v>
      </c>
    </row>
    <row r="72" spans="1:12">
      <c r="A72" s="20" t="s">
        <v>369</v>
      </c>
      <c r="B72" s="9">
        <v>45266</v>
      </c>
      <c r="C72" s="9"/>
      <c r="D72" s="9"/>
      <c r="E72">
        <v>597712</v>
      </c>
      <c r="G72" t="s">
        <v>46</v>
      </c>
      <c r="H72">
        <v>31929</v>
      </c>
      <c r="I72" t="s">
        <v>336</v>
      </c>
      <c r="J72" t="s">
        <v>455</v>
      </c>
      <c r="K72" s="52">
        <v>353020</v>
      </c>
      <c r="L72" s="52">
        <v>8205928.1799999997</v>
      </c>
    </row>
    <row r="73" spans="1:12">
      <c r="A73" s="20" t="s">
        <v>370</v>
      </c>
      <c r="B73" s="9">
        <v>45266</v>
      </c>
      <c r="C73" s="9"/>
      <c r="D73" s="9"/>
      <c r="E73">
        <v>597721</v>
      </c>
      <c r="G73" t="s">
        <v>46</v>
      </c>
      <c r="H73">
        <v>31932</v>
      </c>
      <c r="I73" t="s">
        <v>336</v>
      </c>
      <c r="J73" t="s">
        <v>456</v>
      </c>
      <c r="K73" s="52">
        <v>3500</v>
      </c>
      <c r="L73" s="52">
        <v>8209428.1799999997</v>
      </c>
    </row>
    <row r="74" spans="1:12">
      <c r="A74" s="20" t="s">
        <v>371</v>
      </c>
      <c r="B74" s="9">
        <v>45266</v>
      </c>
      <c r="C74" s="9"/>
      <c r="D74" s="9"/>
      <c r="E74">
        <v>597740</v>
      </c>
      <c r="G74" t="s">
        <v>46</v>
      </c>
      <c r="H74">
        <v>31935</v>
      </c>
      <c r="I74" t="s">
        <v>336</v>
      </c>
      <c r="J74" t="s">
        <v>456</v>
      </c>
      <c r="K74" s="52">
        <v>5500</v>
      </c>
      <c r="L74" s="52">
        <v>8214928.1799999997</v>
      </c>
    </row>
    <row r="75" spans="1:12">
      <c r="A75" s="20" t="s">
        <v>372</v>
      </c>
      <c r="B75" s="9">
        <v>45266</v>
      </c>
      <c r="C75" s="9"/>
      <c r="D75" s="9"/>
      <c r="E75">
        <v>597743</v>
      </c>
      <c r="G75" t="s">
        <v>46</v>
      </c>
      <c r="H75">
        <v>31936</v>
      </c>
      <c r="I75" t="s">
        <v>336</v>
      </c>
      <c r="J75" t="s">
        <v>455</v>
      </c>
      <c r="K75" s="52">
        <v>15500</v>
      </c>
      <c r="L75" s="52">
        <v>8230428.1799999997</v>
      </c>
    </row>
    <row r="76" spans="1:12">
      <c r="A76" s="20" t="s">
        <v>373</v>
      </c>
      <c r="B76" s="9">
        <v>45266</v>
      </c>
      <c r="C76" s="9"/>
      <c r="D76" s="9"/>
      <c r="E76">
        <v>597746</v>
      </c>
      <c r="G76" t="s">
        <v>46</v>
      </c>
      <c r="H76">
        <v>31937</v>
      </c>
      <c r="I76" t="s">
        <v>336</v>
      </c>
      <c r="J76" t="s">
        <v>455</v>
      </c>
      <c r="K76" s="52">
        <v>1000</v>
      </c>
      <c r="L76" s="52">
        <v>8231428.1799999997</v>
      </c>
    </row>
    <row r="77" spans="1:12">
      <c r="A77" s="20" t="s">
        <v>374</v>
      </c>
      <c r="B77" s="9">
        <v>45266</v>
      </c>
      <c r="C77" s="9"/>
      <c r="D77" s="9"/>
      <c r="E77">
        <v>597748</v>
      </c>
      <c r="G77" t="s">
        <v>46</v>
      </c>
      <c r="H77">
        <v>31938</v>
      </c>
      <c r="I77" t="s">
        <v>336</v>
      </c>
      <c r="J77" t="s">
        <v>457</v>
      </c>
      <c r="K77" s="52">
        <v>2500</v>
      </c>
      <c r="L77" s="52">
        <v>8233928.1799999997</v>
      </c>
    </row>
    <row r="78" spans="1:12">
      <c r="A78" s="20" t="s">
        <v>375</v>
      </c>
      <c r="B78" s="9">
        <v>45266</v>
      </c>
      <c r="C78" s="9"/>
      <c r="D78" s="9"/>
      <c r="E78">
        <v>597751</v>
      </c>
      <c r="G78" t="s">
        <v>46</v>
      </c>
      <c r="H78">
        <v>31939</v>
      </c>
      <c r="I78" t="s">
        <v>336</v>
      </c>
      <c r="J78" t="s">
        <v>457</v>
      </c>
      <c r="K78" s="52">
        <v>7500</v>
      </c>
      <c r="L78" s="52">
        <v>8241428.1799999997</v>
      </c>
    </row>
    <row r="79" spans="1:12">
      <c r="A79" s="20" t="s">
        <v>376</v>
      </c>
      <c r="B79" s="9">
        <v>45266</v>
      </c>
      <c r="C79" s="9"/>
      <c r="D79" s="9"/>
      <c r="E79">
        <v>597757</v>
      </c>
      <c r="G79" t="s">
        <v>46</v>
      </c>
      <c r="H79">
        <v>31940</v>
      </c>
      <c r="I79" t="s">
        <v>336</v>
      </c>
      <c r="J79" t="s">
        <v>455</v>
      </c>
      <c r="K79" s="52">
        <v>6890</v>
      </c>
      <c r="L79" s="52">
        <v>8248318.1799999997</v>
      </c>
    </row>
    <row r="80" spans="1:12">
      <c r="A80" s="20" t="s">
        <v>377</v>
      </c>
      <c r="B80" s="9">
        <v>45266</v>
      </c>
      <c r="C80" s="9"/>
      <c r="D80" s="9"/>
      <c r="E80">
        <v>597759</v>
      </c>
      <c r="G80" t="s">
        <v>46</v>
      </c>
      <c r="H80">
        <v>31941</v>
      </c>
      <c r="I80" t="s">
        <v>336</v>
      </c>
      <c r="J80" t="s">
        <v>455</v>
      </c>
      <c r="K80" s="52">
        <v>4700</v>
      </c>
      <c r="L80" s="52">
        <v>8253018.1799999997</v>
      </c>
    </row>
    <row r="81" spans="1:12">
      <c r="A81" s="20" t="s">
        <v>378</v>
      </c>
      <c r="B81" s="9">
        <v>45266</v>
      </c>
      <c r="C81" s="9"/>
      <c r="D81" s="9"/>
      <c r="E81">
        <v>597768</v>
      </c>
      <c r="G81" t="s">
        <v>46</v>
      </c>
      <c r="H81">
        <v>31946</v>
      </c>
      <c r="I81" t="s">
        <v>336</v>
      </c>
      <c r="J81" t="s">
        <v>455</v>
      </c>
      <c r="K81" s="52">
        <v>1000</v>
      </c>
      <c r="L81" s="52">
        <v>8254018.1799999997</v>
      </c>
    </row>
    <row r="82" spans="1:12">
      <c r="A82" s="20" t="s">
        <v>379</v>
      </c>
      <c r="B82" s="9">
        <v>45266</v>
      </c>
      <c r="C82" s="9"/>
      <c r="D82" s="9"/>
      <c r="E82">
        <v>597773</v>
      </c>
      <c r="G82" t="s">
        <v>46</v>
      </c>
      <c r="H82">
        <v>31950</v>
      </c>
      <c r="I82" t="s">
        <v>336</v>
      </c>
      <c r="J82" t="s">
        <v>458</v>
      </c>
      <c r="K82" s="52">
        <v>5500</v>
      </c>
      <c r="L82" s="52">
        <v>8259518.1799999997</v>
      </c>
    </row>
    <row r="83" spans="1:12">
      <c r="A83" s="20" t="s">
        <v>380</v>
      </c>
      <c r="B83" s="9">
        <v>45266</v>
      </c>
      <c r="C83" s="9"/>
      <c r="D83" s="9"/>
      <c r="E83">
        <v>597776</v>
      </c>
      <c r="G83" t="s">
        <v>46</v>
      </c>
      <c r="H83">
        <v>31953</v>
      </c>
      <c r="I83" t="s">
        <v>336</v>
      </c>
      <c r="J83" t="s">
        <v>457</v>
      </c>
      <c r="K83" s="52">
        <v>2500</v>
      </c>
      <c r="L83" s="52">
        <v>8262018.1799999997</v>
      </c>
    </row>
    <row r="84" spans="1:12">
      <c r="A84" s="20" t="s">
        <v>381</v>
      </c>
      <c r="B84" s="9">
        <v>45266</v>
      </c>
      <c r="C84" s="9"/>
      <c r="D84" s="9"/>
      <c r="E84">
        <v>597782</v>
      </c>
      <c r="G84" t="s">
        <v>46</v>
      </c>
      <c r="H84">
        <v>31956</v>
      </c>
      <c r="I84" t="s">
        <v>336</v>
      </c>
      <c r="J84" t="s">
        <v>459</v>
      </c>
      <c r="K84" s="52">
        <v>1000</v>
      </c>
      <c r="L84" s="52">
        <v>8263018.1799999997</v>
      </c>
    </row>
    <row r="85" spans="1:12">
      <c r="A85" s="20" t="s">
        <v>382</v>
      </c>
      <c r="B85" s="9">
        <v>45266</v>
      </c>
      <c r="C85" s="9"/>
      <c r="D85" s="9"/>
      <c r="E85">
        <v>597798</v>
      </c>
      <c r="G85" t="s">
        <v>46</v>
      </c>
      <c r="H85">
        <v>31964</v>
      </c>
      <c r="I85" t="s">
        <v>336</v>
      </c>
      <c r="J85" t="s">
        <v>459</v>
      </c>
      <c r="K85" s="52">
        <v>1000</v>
      </c>
      <c r="L85" s="52">
        <v>8264018.1799999997</v>
      </c>
    </row>
    <row r="86" spans="1:12">
      <c r="A86" s="20" t="s">
        <v>383</v>
      </c>
      <c r="B86" s="9">
        <v>45266</v>
      </c>
      <c r="C86" s="9"/>
      <c r="D86" s="9"/>
      <c r="E86">
        <v>597811</v>
      </c>
      <c r="G86" t="s">
        <v>46</v>
      </c>
      <c r="H86">
        <v>31967</v>
      </c>
      <c r="I86" t="s">
        <v>336</v>
      </c>
      <c r="J86" t="s">
        <v>457</v>
      </c>
      <c r="K86" s="52">
        <v>2500</v>
      </c>
      <c r="L86" s="52">
        <v>8266518.1799999997</v>
      </c>
    </row>
    <row r="87" spans="1:12">
      <c r="A87" s="20" t="s">
        <v>384</v>
      </c>
      <c r="B87" s="9">
        <v>45266</v>
      </c>
      <c r="C87" s="9"/>
      <c r="D87" s="9"/>
      <c r="E87">
        <v>597825</v>
      </c>
      <c r="G87" t="s">
        <v>46</v>
      </c>
      <c r="H87">
        <v>31973</v>
      </c>
      <c r="I87" t="s">
        <v>336</v>
      </c>
      <c r="J87" t="s">
        <v>459</v>
      </c>
      <c r="K87" s="52">
        <v>1000</v>
      </c>
      <c r="L87" s="52">
        <v>8267518.1799999997</v>
      </c>
    </row>
    <row r="88" spans="1:12">
      <c r="A88" s="20" t="s">
        <v>385</v>
      </c>
      <c r="B88" s="9">
        <v>45266</v>
      </c>
      <c r="C88" s="9"/>
      <c r="D88" s="9"/>
      <c r="E88">
        <v>597844</v>
      </c>
      <c r="G88" t="s">
        <v>46</v>
      </c>
      <c r="H88">
        <v>31977</v>
      </c>
      <c r="I88" t="s">
        <v>336</v>
      </c>
      <c r="J88" t="s">
        <v>459</v>
      </c>
      <c r="K88" s="52">
        <v>7390</v>
      </c>
      <c r="L88" s="52">
        <v>8274908.1799999997</v>
      </c>
    </row>
    <row r="89" spans="1:12">
      <c r="A89" s="20" t="s">
        <v>386</v>
      </c>
      <c r="B89" s="9">
        <v>45266</v>
      </c>
      <c r="C89" s="9"/>
      <c r="D89" s="9"/>
      <c r="E89">
        <v>597860</v>
      </c>
      <c r="G89" t="s">
        <v>46</v>
      </c>
      <c r="H89">
        <v>31981</v>
      </c>
      <c r="I89" t="s">
        <v>336</v>
      </c>
      <c r="J89" t="s">
        <v>460</v>
      </c>
      <c r="K89" s="52">
        <v>207370</v>
      </c>
      <c r="L89" s="52">
        <v>8482278.1799999997</v>
      </c>
    </row>
    <row r="90" spans="1:12">
      <c r="A90" s="20" t="s">
        <v>387</v>
      </c>
      <c r="B90" s="9">
        <v>45266</v>
      </c>
      <c r="C90" s="9"/>
      <c r="D90" s="9"/>
      <c r="E90">
        <v>597870</v>
      </c>
      <c r="G90" t="s">
        <v>46</v>
      </c>
      <c r="H90">
        <v>31985</v>
      </c>
      <c r="I90" t="s">
        <v>336</v>
      </c>
      <c r="J90" t="s">
        <v>457</v>
      </c>
      <c r="K90" s="52">
        <v>239580</v>
      </c>
      <c r="L90" s="52">
        <v>8721858.1799999997</v>
      </c>
    </row>
    <row r="91" spans="1:12">
      <c r="A91" s="20" t="s">
        <v>388</v>
      </c>
      <c r="B91" s="9">
        <v>45267</v>
      </c>
      <c r="C91" s="9"/>
      <c r="D91" s="9"/>
      <c r="E91">
        <v>597892</v>
      </c>
      <c r="G91" t="s">
        <v>46</v>
      </c>
      <c r="H91">
        <v>31994</v>
      </c>
      <c r="I91" t="s">
        <v>336</v>
      </c>
      <c r="J91" t="s">
        <v>461</v>
      </c>
      <c r="K91" s="52">
        <v>6500</v>
      </c>
      <c r="L91" s="52">
        <v>8728358.1799999997</v>
      </c>
    </row>
    <row r="92" spans="1:12">
      <c r="A92" s="20" t="s">
        <v>389</v>
      </c>
      <c r="B92" s="9">
        <v>45267</v>
      </c>
      <c r="C92" s="9"/>
      <c r="D92" s="9"/>
      <c r="E92">
        <v>597919</v>
      </c>
      <c r="G92" t="s">
        <v>46</v>
      </c>
      <c r="H92">
        <v>32007</v>
      </c>
      <c r="I92" t="s">
        <v>336</v>
      </c>
      <c r="J92" t="s">
        <v>462</v>
      </c>
      <c r="K92" s="52">
        <v>6400</v>
      </c>
      <c r="L92" s="52">
        <v>8734758.1799999997</v>
      </c>
    </row>
    <row r="93" spans="1:12">
      <c r="A93" s="20" t="s">
        <v>390</v>
      </c>
      <c r="B93" s="9">
        <v>45267</v>
      </c>
      <c r="C93" s="9"/>
      <c r="D93" s="9"/>
      <c r="E93">
        <v>597923</v>
      </c>
      <c r="G93" t="s">
        <v>46</v>
      </c>
      <c r="H93">
        <v>32011</v>
      </c>
      <c r="I93" t="s">
        <v>336</v>
      </c>
      <c r="J93" t="s">
        <v>463</v>
      </c>
      <c r="K93" s="52">
        <v>5500</v>
      </c>
      <c r="L93" s="52">
        <v>8740258.1799999997</v>
      </c>
    </row>
    <row r="94" spans="1:12">
      <c r="A94" s="20" t="s">
        <v>391</v>
      </c>
      <c r="B94" s="9">
        <v>45267</v>
      </c>
      <c r="C94" s="9"/>
      <c r="D94" s="9"/>
      <c r="E94">
        <v>597925</v>
      </c>
      <c r="G94" t="s">
        <v>46</v>
      </c>
      <c r="H94">
        <v>32012</v>
      </c>
      <c r="I94" t="s">
        <v>336</v>
      </c>
      <c r="J94" t="s">
        <v>464</v>
      </c>
      <c r="K94" s="52">
        <v>4200</v>
      </c>
      <c r="L94" s="52">
        <v>8744458.1799999997</v>
      </c>
    </row>
    <row r="95" spans="1:12">
      <c r="A95" s="20" t="s">
        <v>392</v>
      </c>
      <c r="B95" s="9">
        <v>45267</v>
      </c>
      <c r="C95" s="9"/>
      <c r="D95" s="9"/>
      <c r="E95">
        <v>597929</v>
      </c>
      <c r="G95" t="s">
        <v>46</v>
      </c>
      <c r="H95">
        <v>32013</v>
      </c>
      <c r="I95" t="s">
        <v>336</v>
      </c>
      <c r="J95" t="s">
        <v>465</v>
      </c>
      <c r="K95" s="52">
        <v>5500</v>
      </c>
      <c r="L95" s="52">
        <v>8749958.1799999997</v>
      </c>
    </row>
    <row r="96" spans="1:12">
      <c r="A96" s="20" t="s">
        <v>393</v>
      </c>
      <c r="B96" s="9">
        <v>45267</v>
      </c>
      <c r="C96" s="9"/>
      <c r="D96" s="9"/>
      <c r="E96">
        <v>597932</v>
      </c>
      <c r="G96" t="s">
        <v>46</v>
      </c>
      <c r="H96">
        <v>32014</v>
      </c>
      <c r="I96" t="s">
        <v>336</v>
      </c>
      <c r="J96" t="s">
        <v>465</v>
      </c>
      <c r="K96" s="52">
        <v>23900</v>
      </c>
      <c r="L96" s="52">
        <v>8773858.1799999997</v>
      </c>
    </row>
    <row r="97" spans="1:12">
      <c r="A97" s="20" t="s">
        <v>394</v>
      </c>
      <c r="B97" s="9">
        <v>45267</v>
      </c>
      <c r="C97" s="9"/>
      <c r="D97" s="9"/>
      <c r="E97">
        <v>597953</v>
      </c>
      <c r="G97" t="s">
        <v>46</v>
      </c>
      <c r="H97">
        <v>32019</v>
      </c>
      <c r="I97" t="s">
        <v>336</v>
      </c>
      <c r="J97" t="s">
        <v>466</v>
      </c>
      <c r="K97" s="52">
        <v>7250</v>
      </c>
      <c r="L97" s="52">
        <v>8781108.1799999997</v>
      </c>
    </row>
    <row r="98" spans="1:12">
      <c r="A98" s="20" t="s">
        <v>395</v>
      </c>
      <c r="B98" s="9">
        <v>45267</v>
      </c>
      <c r="C98" s="9"/>
      <c r="D98" s="9"/>
      <c r="E98">
        <v>597958</v>
      </c>
      <c r="G98" t="s">
        <v>46</v>
      </c>
      <c r="H98">
        <v>32020</v>
      </c>
      <c r="I98" t="s">
        <v>336</v>
      </c>
      <c r="J98" t="s">
        <v>465</v>
      </c>
      <c r="K98" s="52">
        <v>6500</v>
      </c>
      <c r="L98" s="52">
        <v>8787608.1799999997</v>
      </c>
    </row>
    <row r="99" spans="1:12">
      <c r="A99" s="20" t="s">
        <v>396</v>
      </c>
      <c r="B99" s="9">
        <v>45267</v>
      </c>
      <c r="C99" s="9"/>
      <c r="D99" s="9"/>
      <c r="E99">
        <v>597965</v>
      </c>
      <c r="G99" t="s">
        <v>46</v>
      </c>
      <c r="H99">
        <v>32021</v>
      </c>
      <c r="I99" t="s">
        <v>336</v>
      </c>
      <c r="J99" t="s">
        <v>467</v>
      </c>
      <c r="K99" s="52">
        <v>5700</v>
      </c>
      <c r="L99" s="52">
        <v>8793308.1799999997</v>
      </c>
    </row>
    <row r="100" spans="1:12">
      <c r="A100" s="20" t="s">
        <v>397</v>
      </c>
      <c r="B100" s="9">
        <v>45267</v>
      </c>
      <c r="C100" s="9"/>
      <c r="D100" s="9"/>
      <c r="E100">
        <v>597981</v>
      </c>
      <c r="G100" t="s">
        <v>46</v>
      </c>
      <c r="H100">
        <v>32022</v>
      </c>
      <c r="I100" t="s">
        <v>336</v>
      </c>
      <c r="J100" t="s">
        <v>468</v>
      </c>
      <c r="K100" s="52">
        <v>1000</v>
      </c>
      <c r="L100" s="52">
        <v>8794308.1799999997</v>
      </c>
    </row>
    <row r="101" spans="1:12">
      <c r="A101" s="20" t="s">
        <v>398</v>
      </c>
      <c r="B101" s="9">
        <v>45267</v>
      </c>
      <c r="C101" s="9"/>
      <c r="D101" s="9"/>
      <c r="E101">
        <v>597985</v>
      </c>
      <c r="G101" t="s">
        <v>46</v>
      </c>
      <c r="H101">
        <v>32023</v>
      </c>
      <c r="I101" t="s">
        <v>336</v>
      </c>
      <c r="J101" t="s">
        <v>456</v>
      </c>
      <c r="K101" s="52">
        <v>2850</v>
      </c>
      <c r="L101" s="52">
        <v>8797158.1799999997</v>
      </c>
    </row>
    <row r="102" spans="1:12">
      <c r="A102" s="20" t="s">
        <v>399</v>
      </c>
      <c r="B102" s="9">
        <v>45267</v>
      </c>
      <c r="C102" s="9"/>
      <c r="D102" s="9"/>
      <c r="E102">
        <v>597993</v>
      </c>
      <c r="G102" t="s">
        <v>46</v>
      </c>
      <c r="H102">
        <v>32024</v>
      </c>
      <c r="I102" t="s">
        <v>336</v>
      </c>
      <c r="J102" t="s">
        <v>456</v>
      </c>
      <c r="K102" s="52">
        <v>4500</v>
      </c>
      <c r="L102" s="52">
        <v>8801658.1799999997</v>
      </c>
    </row>
    <row r="103" spans="1:12">
      <c r="A103" s="20" t="s">
        <v>400</v>
      </c>
      <c r="B103" s="9">
        <v>45267</v>
      </c>
      <c r="C103" s="9"/>
      <c r="D103" s="9"/>
      <c r="E103">
        <v>597996</v>
      </c>
      <c r="G103" t="s">
        <v>46</v>
      </c>
      <c r="H103">
        <v>32025</v>
      </c>
      <c r="I103" t="s">
        <v>336</v>
      </c>
      <c r="J103" t="s">
        <v>456</v>
      </c>
      <c r="K103" s="52">
        <v>1000</v>
      </c>
      <c r="L103" s="52">
        <v>8802658.1799999997</v>
      </c>
    </row>
    <row r="104" spans="1:12">
      <c r="A104" s="20" t="s">
        <v>401</v>
      </c>
      <c r="B104" s="9">
        <v>45267</v>
      </c>
      <c r="C104" s="9"/>
      <c r="D104" s="9"/>
      <c r="E104">
        <v>597998</v>
      </c>
      <c r="G104" t="s">
        <v>46</v>
      </c>
      <c r="H104">
        <v>32026</v>
      </c>
      <c r="I104" t="s">
        <v>336</v>
      </c>
      <c r="J104" t="s">
        <v>456</v>
      </c>
      <c r="K104" s="52">
        <v>4000</v>
      </c>
      <c r="L104" s="52">
        <v>8806658.1799999997</v>
      </c>
    </row>
    <row r="105" spans="1:12">
      <c r="A105" s="20" t="s">
        <v>402</v>
      </c>
      <c r="B105" s="9">
        <v>45267</v>
      </c>
      <c r="C105" s="9"/>
      <c r="D105" s="9"/>
      <c r="E105">
        <v>598001</v>
      </c>
      <c r="G105" t="s">
        <v>46</v>
      </c>
      <c r="H105">
        <v>32027</v>
      </c>
      <c r="I105" t="s">
        <v>336</v>
      </c>
      <c r="J105" t="s">
        <v>469</v>
      </c>
      <c r="K105" s="52">
        <v>7000</v>
      </c>
      <c r="L105" s="52">
        <v>8813658.1799999997</v>
      </c>
    </row>
    <row r="106" spans="1:12">
      <c r="A106" s="20" t="s">
        <v>403</v>
      </c>
      <c r="B106" s="9">
        <v>45267</v>
      </c>
      <c r="C106" s="9"/>
      <c r="D106" s="9"/>
      <c r="E106">
        <v>598003</v>
      </c>
      <c r="G106" t="s">
        <v>46</v>
      </c>
      <c r="H106">
        <v>32028</v>
      </c>
      <c r="I106" t="s">
        <v>336</v>
      </c>
      <c r="J106" t="s">
        <v>469</v>
      </c>
      <c r="K106" s="52">
        <v>5350</v>
      </c>
      <c r="L106" s="52">
        <v>8819008.1799999997</v>
      </c>
    </row>
    <row r="107" spans="1:12">
      <c r="A107" s="20" t="s">
        <v>404</v>
      </c>
      <c r="B107" s="9">
        <v>45267</v>
      </c>
      <c r="C107" s="9"/>
      <c r="D107" s="9"/>
      <c r="E107">
        <v>598006</v>
      </c>
      <c r="G107" t="s">
        <v>46</v>
      </c>
      <c r="H107">
        <v>32029</v>
      </c>
      <c r="I107" t="s">
        <v>336</v>
      </c>
      <c r="J107" t="s">
        <v>469</v>
      </c>
      <c r="K107" s="52">
        <v>8500</v>
      </c>
      <c r="L107" s="52">
        <v>8827508.1799999997</v>
      </c>
    </row>
    <row r="108" spans="1:12">
      <c r="A108" s="20" t="s">
        <v>405</v>
      </c>
      <c r="B108" s="9">
        <v>45267</v>
      </c>
      <c r="C108" s="9"/>
      <c r="D108" s="9"/>
      <c r="E108">
        <v>598009</v>
      </c>
      <c r="G108" t="s">
        <v>46</v>
      </c>
      <c r="H108">
        <v>32031</v>
      </c>
      <c r="I108" t="s">
        <v>336</v>
      </c>
      <c r="J108" t="s">
        <v>470</v>
      </c>
      <c r="K108" s="52">
        <v>6310</v>
      </c>
      <c r="L108" s="52">
        <v>8833818.1799999997</v>
      </c>
    </row>
    <row r="109" spans="1:12">
      <c r="A109" s="20" t="s">
        <v>406</v>
      </c>
      <c r="B109" s="9">
        <v>45267</v>
      </c>
      <c r="C109" s="9"/>
      <c r="D109" s="9"/>
      <c r="E109">
        <v>598012</v>
      </c>
      <c r="G109" t="s">
        <v>46</v>
      </c>
      <c r="H109">
        <v>32032</v>
      </c>
      <c r="I109" t="s">
        <v>336</v>
      </c>
      <c r="J109" t="s">
        <v>456</v>
      </c>
      <c r="K109" s="52">
        <v>178780</v>
      </c>
      <c r="L109" s="52">
        <v>9012598.1799999997</v>
      </c>
    </row>
    <row r="110" spans="1:12">
      <c r="A110" s="20" t="s">
        <v>407</v>
      </c>
      <c r="B110" s="9">
        <v>45267</v>
      </c>
      <c r="C110" s="9"/>
      <c r="D110" s="9"/>
      <c r="E110">
        <v>598932</v>
      </c>
      <c r="G110" t="s">
        <v>113</v>
      </c>
      <c r="H110">
        <v>543791</v>
      </c>
      <c r="I110">
        <v>601100</v>
      </c>
      <c r="J110" t="s">
        <v>471</v>
      </c>
      <c r="K110" s="52">
        <v>3500</v>
      </c>
      <c r="L110" s="52">
        <v>9016098.1799999997</v>
      </c>
    </row>
    <row r="111" spans="1:12">
      <c r="A111" s="20" t="s">
        <v>408</v>
      </c>
      <c r="B111" s="9">
        <v>45345</v>
      </c>
      <c r="E111">
        <v>634975</v>
      </c>
      <c r="G111" t="s">
        <v>46</v>
      </c>
      <c r="H111">
        <v>34259</v>
      </c>
      <c r="I111" t="s">
        <v>336</v>
      </c>
      <c r="J111" t="s">
        <v>472</v>
      </c>
      <c r="K111" s="52">
        <v>28850</v>
      </c>
      <c r="L111" s="52">
        <v>9044948.1799999997</v>
      </c>
    </row>
    <row r="112" spans="1:12">
      <c r="A112" s="20" t="s">
        <v>409</v>
      </c>
      <c r="B112" s="9">
        <v>45345</v>
      </c>
      <c r="E112">
        <v>634977</v>
      </c>
      <c r="G112" t="s">
        <v>46</v>
      </c>
      <c r="H112">
        <v>34287</v>
      </c>
      <c r="I112" t="s">
        <v>336</v>
      </c>
      <c r="J112" t="s">
        <v>473</v>
      </c>
      <c r="K112" s="52">
        <v>6500</v>
      </c>
      <c r="L112" s="52">
        <v>9051448.1799999997</v>
      </c>
    </row>
    <row r="113" spans="1:12">
      <c r="A113" s="20" t="s">
        <v>410</v>
      </c>
      <c r="B113" s="9">
        <v>45345</v>
      </c>
      <c r="E113">
        <v>634978</v>
      </c>
      <c r="G113" t="s">
        <v>46</v>
      </c>
      <c r="H113">
        <v>34238</v>
      </c>
      <c r="I113" t="s">
        <v>336</v>
      </c>
      <c r="J113" t="s">
        <v>455</v>
      </c>
      <c r="K113" s="52">
        <v>11500</v>
      </c>
      <c r="L113" s="52">
        <v>9062948.1799999997</v>
      </c>
    </row>
    <row r="114" spans="1:12">
      <c r="A114" s="20" t="s">
        <v>411</v>
      </c>
      <c r="B114" s="9">
        <v>45345</v>
      </c>
      <c r="E114">
        <v>635024</v>
      </c>
      <c r="G114" t="s">
        <v>46</v>
      </c>
      <c r="H114">
        <v>34239</v>
      </c>
      <c r="I114" t="s">
        <v>336</v>
      </c>
      <c r="J114" t="s">
        <v>474</v>
      </c>
      <c r="K114" s="52">
        <v>4000</v>
      </c>
      <c r="L114" s="52">
        <v>9066948.1799999997</v>
      </c>
    </row>
    <row r="115" spans="1:12">
      <c r="A115" s="20" t="s">
        <v>412</v>
      </c>
      <c r="B115" s="9">
        <v>45345</v>
      </c>
      <c r="E115">
        <v>635034</v>
      </c>
      <c r="G115" t="s">
        <v>46</v>
      </c>
      <c r="H115">
        <v>34240</v>
      </c>
      <c r="I115" t="s">
        <v>336</v>
      </c>
      <c r="J115" t="s">
        <v>475</v>
      </c>
      <c r="K115" s="52">
        <v>17390</v>
      </c>
      <c r="L115" s="52">
        <v>9084338.1799999997</v>
      </c>
    </row>
    <row r="116" spans="1:12">
      <c r="A116" s="20" t="s">
        <v>413</v>
      </c>
      <c r="B116" s="9">
        <v>45345</v>
      </c>
      <c r="E116">
        <v>635039</v>
      </c>
      <c r="G116" t="s">
        <v>46</v>
      </c>
      <c r="H116">
        <v>34241</v>
      </c>
      <c r="I116" t="s">
        <v>336</v>
      </c>
      <c r="J116" t="s">
        <v>476</v>
      </c>
      <c r="K116" s="52">
        <v>5150</v>
      </c>
      <c r="L116" s="52">
        <v>9089488.1799999997</v>
      </c>
    </row>
    <row r="117" spans="1:12">
      <c r="A117" s="20" t="s">
        <v>414</v>
      </c>
      <c r="B117" s="9">
        <v>45345</v>
      </c>
      <c r="E117">
        <v>635045</v>
      </c>
      <c r="G117" t="s">
        <v>46</v>
      </c>
      <c r="H117">
        <v>34242</v>
      </c>
      <c r="I117" t="s">
        <v>336</v>
      </c>
      <c r="J117" t="s">
        <v>455</v>
      </c>
      <c r="K117" s="52">
        <v>4000</v>
      </c>
      <c r="L117" s="52">
        <v>9093488.1799999997</v>
      </c>
    </row>
    <row r="118" spans="1:12">
      <c r="A118" s="20" t="s">
        <v>415</v>
      </c>
      <c r="B118" s="9">
        <v>45345</v>
      </c>
      <c r="E118">
        <v>635048</v>
      </c>
      <c r="G118" t="s">
        <v>46</v>
      </c>
      <c r="H118">
        <v>34243</v>
      </c>
      <c r="I118" t="s">
        <v>336</v>
      </c>
      <c r="J118" t="s">
        <v>477</v>
      </c>
      <c r="K118" s="52">
        <v>12230</v>
      </c>
      <c r="L118" s="52">
        <v>9105718.1799999997</v>
      </c>
    </row>
    <row r="119" spans="1:12">
      <c r="A119" s="20" t="s">
        <v>416</v>
      </c>
      <c r="B119" s="9">
        <v>45345</v>
      </c>
      <c r="E119">
        <v>635137</v>
      </c>
      <c r="G119" t="s">
        <v>46</v>
      </c>
      <c r="H119">
        <v>34244</v>
      </c>
      <c r="I119" t="s">
        <v>336</v>
      </c>
      <c r="J119" t="s">
        <v>478</v>
      </c>
      <c r="K119" s="52">
        <v>23740</v>
      </c>
      <c r="L119" s="52">
        <v>9129458.1799999997</v>
      </c>
    </row>
    <row r="120" spans="1:12">
      <c r="A120" s="20" t="s">
        <v>417</v>
      </c>
      <c r="B120" s="9">
        <v>45346</v>
      </c>
      <c r="E120">
        <v>634982</v>
      </c>
      <c r="G120" t="s">
        <v>46</v>
      </c>
      <c r="H120">
        <v>34245</v>
      </c>
      <c r="I120" t="s">
        <v>336</v>
      </c>
      <c r="J120" t="s">
        <v>474</v>
      </c>
      <c r="K120" s="52">
        <v>3500</v>
      </c>
      <c r="L120" s="52">
        <v>9132958.1799999997</v>
      </c>
    </row>
    <row r="121" spans="1:12">
      <c r="A121" s="20" t="s">
        <v>418</v>
      </c>
      <c r="B121" s="9">
        <v>45346</v>
      </c>
      <c r="E121">
        <v>634991</v>
      </c>
      <c r="G121" t="s">
        <v>46</v>
      </c>
      <c r="H121">
        <v>34246</v>
      </c>
      <c r="I121" t="s">
        <v>336</v>
      </c>
      <c r="J121" t="s">
        <v>479</v>
      </c>
      <c r="K121" s="52">
        <v>21910</v>
      </c>
      <c r="L121" s="52">
        <v>9154868.1799999997</v>
      </c>
    </row>
    <row r="122" spans="1:12">
      <c r="A122" s="20" t="s">
        <v>419</v>
      </c>
      <c r="B122" s="9">
        <v>45346</v>
      </c>
      <c r="E122">
        <v>634995</v>
      </c>
      <c r="G122" t="s">
        <v>46</v>
      </c>
      <c r="H122">
        <v>34247</v>
      </c>
      <c r="I122" t="s">
        <v>336</v>
      </c>
      <c r="J122" t="s">
        <v>455</v>
      </c>
      <c r="K122" s="52">
        <v>5500</v>
      </c>
      <c r="L122" s="52">
        <v>9160368.1799999997</v>
      </c>
    </row>
    <row r="123" spans="1:12">
      <c r="A123" s="20" t="s">
        <v>420</v>
      </c>
      <c r="B123" s="9">
        <v>45346</v>
      </c>
      <c r="E123">
        <v>635000</v>
      </c>
      <c r="G123" t="s">
        <v>46</v>
      </c>
      <c r="H123">
        <v>34261</v>
      </c>
      <c r="I123" t="s">
        <v>336</v>
      </c>
      <c r="J123" t="s">
        <v>474</v>
      </c>
      <c r="K123" s="52">
        <v>5500</v>
      </c>
      <c r="L123" s="52">
        <v>9165868.1799999997</v>
      </c>
    </row>
    <row r="124" spans="1:12">
      <c r="A124" s="20" t="s">
        <v>421</v>
      </c>
      <c r="B124" s="9">
        <v>45346</v>
      </c>
      <c r="E124">
        <v>635003</v>
      </c>
      <c r="G124" t="s">
        <v>46</v>
      </c>
      <c r="H124">
        <v>34323</v>
      </c>
      <c r="I124" t="s">
        <v>336</v>
      </c>
      <c r="J124" t="s">
        <v>472</v>
      </c>
      <c r="K124" s="52">
        <v>2500</v>
      </c>
      <c r="L124" s="52">
        <v>9168368.1799999997</v>
      </c>
    </row>
    <row r="125" spans="1:12">
      <c r="A125" s="20" t="s">
        <v>422</v>
      </c>
      <c r="B125" s="9">
        <v>45346</v>
      </c>
      <c r="E125">
        <v>635004</v>
      </c>
      <c r="G125" t="s">
        <v>46</v>
      </c>
      <c r="H125">
        <v>34324</v>
      </c>
      <c r="I125" t="s">
        <v>336</v>
      </c>
      <c r="J125" t="s">
        <v>474</v>
      </c>
      <c r="K125" s="52">
        <v>10850</v>
      </c>
      <c r="L125" s="52">
        <v>9179218.1799999997</v>
      </c>
    </row>
    <row r="126" spans="1:12">
      <c r="A126" s="20" t="s">
        <v>423</v>
      </c>
      <c r="B126" s="9">
        <v>45346</v>
      </c>
      <c r="E126">
        <v>635005</v>
      </c>
      <c r="G126" t="s">
        <v>46</v>
      </c>
      <c r="H126">
        <v>34325</v>
      </c>
      <c r="I126" t="s">
        <v>336</v>
      </c>
      <c r="J126" t="s">
        <v>480</v>
      </c>
      <c r="K126" s="52">
        <v>16200</v>
      </c>
      <c r="L126" s="52">
        <v>9195418.1799999997</v>
      </c>
    </row>
    <row r="127" spans="1:12">
      <c r="A127" s="20" t="s">
        <v>424</v>
      </c>
      <c r="B127" s="9">
        <v>45346</v>
      </c>
      <c r="E127">
        <v>635006</v>
      </c>
      <c r="G127" t="s">
        <v>46</v>
      </c>
      <c r="H127">
        <v>34326</v>
      </c>
      <c r="I127" t="s">
        <v>336</v>
      </c>
      <c r="J127" t="s">
        <v>459</v>
      </c>
      <c r="K127" s="52">
        <v>29500</v>
      </c>
      <c r="L127" s="52">
        <v>9224918.1799999997</v>
      </c>
    </row>
    <row r="128" spans="1:12">
      <c r="A128" s="20" t="s">
        <v>425</v>
      </c>
      <c r="B128" s="9">
        <v>45346</v>
      </c>
      <c r="E128">
        <v>635022</v>
      </c>
      <c r="G128" t="s">
        <v>46</v>
      </c>
      <c r="H128">
        <v>34327</v>
      </c>
      <c r="I128" t="s">
        <v>336</v>
      </c>
      <c r="J128" t="s">
        <v>481</v>
      </c>
      <c r="K128" s="52">
        <v>31150</v>
      </c>
      <c r="L128" s="52">
        <v>9256068.1799999997</v>
      </c>
    </row>
    <row r="129" spans="1:12">
      <c r="A129" s="20" t="s">
        <v>426</v>
      </c>
      <c r="B129" s="9">
        <v>45346</v>
      </c>
      <c r="E129">
        <v>635023</v>
      </c>
      <c r="G129" t="s">
        <v>46</v>
      </c>
      <c r="H129">
        <v>34328</v>
      </c>
      <c r="I129" t="s">
        <v>336</v>
      </c>
      <c r="J129" t="s">
        <v>474</v>
      </c>
      <c r="K129" s="52">
        <v>195900</v>
      </c>
      <c r="L129" s="52">
        <v>9451968.1799999997</v>
      </c>
    </row>
    <row r="130" spans="1:12">
      <c r="A130" s="20" t="s">
        <v>427</v>
      </c>
      <c r="B130" s="9">
        <v>45346</v>
      </c>
      <c r="E130">
        <v>635052</v>
      </c>
      <c r="G130" t="s">
        <v>46</v>
      </c>
      <c r="H130">
        <v>34329</v>
      </c>
      <c r="I130" t="s">
        <v>336</v>
      </c>
      <c r="J130" t="s">
        <v>474</v>
      </c>
      <c r="K130" s="52">
        <v>9000</v>
      </c>
      <c r="L130" s="52">
        <v>9460968.1799999997</v>
      </c>
    </row>
    <row r="131" spans="1:12">
      <c r="A131" s="20" t="s">
        <v>428</v>
      </c>
      <c r="B131" s="9">
        <v>45348</v>
      </c>
      <c r="E131">
        <v>635807</v>
      </c>
      <c r="G131" t="s">
        <v>46</v>
      </c>
      <c r="H131">
        <v>34330</v>
      </c>
      <c r="I131" t="s">
        <v>336</v>
      </c>
      <c r="J131" t="s">
        <v>478</v>
      </c>
      <c r="K131" s="52">
        <v>7000</v>
      </c>
      <c r="L131" s="52">
        <v>9467968.1799999997</v>
      </c>
    </row>
    <row r="132" spans="1:12">
      <c r="A132" s="20" t="s">
        <v>429</v>
      </c>
      <c r="B132" s="9">
        <v>45348</v>
      </c>
      <c r="E132">
        <v>635809</v>
      </c>
      <c r="G132" t="s">
        <v>28</v>
      </c>
      <c r="H132">
        <v>1010</v>
      </c>
      <c r="I132" t="s">
        <v>336</v>
      </c>
      <c r="J132" t="s">
        <v>474</v>
      </c>
      <c r="K132" s="52">
        <v>6750</v>
      </c>
      <c r="L132" s="52">
        <v>9474718.1799999997</v>
      </c>
    </row>
    <row r="133" spans="1:12">
      <c r="A133" s="20" t="s">
        <v>430</v>
      </c>
      <c r="B133" s="9">
        <v>45348</v>
      </c>
      <c r="E133">
        <v>635814</v>
      </c>
      <c r="G133" t="s">
        <v>113</v>
      </c>
      <c r="H133">
        <v>624885</v>
      </c>
      <c r="I133" t="s">
        <v>336</v>
      </c>
      <c r="J133" t="s">
        <v>473</v>
      </c>
      <c r="K133" s="52">
        <v>6500</v>
      </c>
      <c r="L133" s="52">
        <v>9481218.1799999997</v>
      </c>
    </row>
    <row r="134" spans="1:12">
      <c r="A134" s="20" t="s">
        <v>431</v>
      </c>
      <c r="B134" s="9">
        <v>45348</v>
      </c>
      <c r="E134">
        <v>635818</v>
      </c>
      <c r="G134" t="s">
        <v>46</v>
      </c>
      <c r="H134">
        <v>36747</v>
      </c>
      <c r="I134" t="s">
        <v>336</v>
      </c>
      <c r="J134" t="s">
        <v>455</v>
      </c>
      <c r="K134" s="52">
        <v>8000</v>
      </c>
      <c r="L134" s="52">
        <v>9489218.1799999997</v>
      </c>
    </row>
    <row r="135" spans="1:12">
      <c r="A135" s="20" t="s">
        <v>432</v>
      </c>
      <c r="B135" s="9">
        <v>45348</v>
      </c>
      <c r="E135">
        <v>635819</v>
      </c>
      <c r="G135" t="s">
        <v>46</v>
      </c>
      <c r="H135">
        <v>37055</v>
      </c>
      <c r="I135" t="s">
        <v>336</v>
      </c>
      <c r="J135" t="s">
        <v>482</v>
      </c>
      <c r="K135" s="52">
        <v>10015</v>
      </c>
      <c r="L135" s="52">
        <v>9499233.1799999997</v>
      </c>
    </row>
    <row r="136" spans="1:12">
      <c r="A136" s="20" t="s">
        <v>433</v>
      </c>
      <c r="B136" s="9">
        <v>45348</v>
      </c>
      <c r="E136">
        <v>635820</v>
      </c>
      <c r="G136" t="s">
        <v>46</v>
      </c>
      <c r="H136">
        <v>37056</v>
      </c>
      <c r="I136" t="s">
        <v>336</v>
      </c>
      <c r="J136" t="s">
        <v>483</v>
      </c>
      <c r="K136" s="52">
        <v>4000</v>
      </c>
      <c r="L136" s="52">
        <v>9503233.1799999997</v>
      </c>
    </row>
    <row r="137" spans="1:12">
      <c r="A137" s="20" t="s">
        <v>434</v>
      </c>
      <c r="B137" s="9">
        <v>45348</v>
      </c>
      <c r="E137">
        <v>635823</v>
      </c>
      <c r="G137" t="s">
        <v>113</v>
      </c>
      <c r="H137">
        <v>644478</v>
      </c>
      <c r="I137" t="s">
        <v>336</v>
      </c>
      <c r="J137" t="s">
        <v>484</v>
      </c>
      <c r="K137" s="52">
        <v>85100</v>
      </c>
      <c r="L137" s="52">
        <v>9588333.1799999997</v>
      </c>
    </row>
    <row r="138" spans="1:12">
      <c r="A138" s="20" t="s">
        <v>435</v>
      </c>
      <c r="B138" s="9">
        <v>45348</v>
      </c>
      <c r="E138">
        <v>635825</v>
      </c>
      <c r="G138" t="s">
        <v>46</v>
      </c>
      <c r="H138">
        <v>38004</v>
      </c>
      <c r="I138" t="s">
        <v>336</v>
      </c>
      <c r="J138" t="s">
        <v>467</v>
      </c>
      <c r="K138" s="52">
        <v>6500</v>
      </c>
      <c r="L138" s="52">
        <v>9594833.1799999997</v>
      </c>
    </row>
    <row r="139" spans="1:12">
      <c r="A139" s="20" t="s">
        <v>436</v>
      </c>
      <c r="B139" s="9">
        <v>45385</v>
      </c>
      <c r="E139">
        <v>661836</v>
      </c>
      <c r="G139" t="s">
        <v>28</v>
      </c>
      <c r="H139">
        <v>1139</v>
      </c>
      <c r="I139" t="s">
        <v>26</v>
      </c>
      <c r="J139" t="s">
        <v>356</v>
      </c>
      <c r="K139" s="52">
        <v>-42500</v>
      </c>
      <c r="L139" s="52">
        <v>9552333.1799999997</v>
      </c>
    </row>
    <row r="140" spans="1:12">
      <c r="A140" s="20" t="s">
        <v>437</v>
      </c>
      <c r="B140" s="9">
        <v>45412</v>
      </c>
      <c r="E140">
        <v>686778</v>
      </c>
      <c r="G140" t="s">
        <v>28</v>
      </c>
      <c r="H140">
        <v>1140</v>
      </c>
      <c r="I140">
        <v>500200</v>
      </c>
      <c r="J140" t="s">
        <v>357</v>
      </c>
      <c r="K140" s="52">
        <v>6924745.6600000001</v>
      </c>
      <c r="L140" s="52">
        <v>16477078.84</v>
      </c>
    </row>
    <row r="141" spans="1:12">
      <c r="A141" s="20" t="s">
        <v>438</v>
      </c>
      <c r="B141" s="9">
        <v>45426</v>
      </c>
      <c r="E141">
        <v>693748</v>
      </c>
      <c r="I141" t="s">
        <v>44</v>
      </c>
      <c r="J141" t="s">
        <v>358</v>
      </c>
      <c r="K141" s="52">
        <v>6465.52</v>
      </c>
      <c r="L141" s="52">
        <v>16483544.359999999</v>
      </c>
    </row>
    <row r="142" spans="1:12">
      <c r="A142" s="20" t="s">
        <v>439</v>
      </c>
      <c r="B142" s="9">
        <v>45435</v>
      </c>
      <c r="E142">
        <v>700448</v>
      </c>
      <c r="I142" t="s">
        <v>336</v>
      </c>
      <c r="J142" s="42">
        <v>45383</v>
      </c>
      <c r="K142" s="52">
        <v>138845</v>
      </c>
      <c r="L142" s="52">
        <v>16622389.359999999</v>
      </c>
    </row>
    <row r="143" spans="1:12">
      <c r="A143" s="20" t="s">
        <v>440</v>
      </c>
      <c r="B143" s="9">
        <v>45435</v>
      </c>
      <c r="E143">
        <v>700450</v>
      </c>
      <c r="I143" t="s">
        <v>336</v>
      </c>
      <c r="J143" s="42">
        <v>45352</v>
      </c>
      <c r="K143" s="52">
        <v>202580</v>
      </c>
      <c r="L143" s="52">
        <v>16824969.359999999</v>
      </c>
    </row>
    <row r="144" spans="1:12">
      <c r="A144" s="20" t="s">
        <v>441</v>
      </c>
      <c r="B144" s="9">
        <v>45443</v>
      </c>
      <c r="E144">
        <v>707973</v>
      </c>
      <c r="I144">
        <v>500503</v>
      </c>
      <c r="J144" t="s">
        <v>359</v>
      </c>
      <c r="K144" s="52">
        <v>1034.48</v>
      </c>
      <c r="L144" s="52">
        <v>16826003.84</v>
      </c>
    </row>
    <row r="145" spans="1:12">
      <c r="A145" s="20" t="s">
        <v>442</v>
      </c>
      <c r="B145" s="9">
        <v>45469</v>
      </c>
      <c r="E145">
        <v>725929</v>
      </c>
      <c r="I145" t="s">
        <v>44</v>
      </c>
      <c r="J145" t="s">
        <v>445</v>
      </c>
      <c r="K145" s="52">
        <v>10775.86</v>
      </c>
      <c r="L145" s="52">
        <v>16836779.699999999</v>
      </c>
    </row>
    <row r="146" spans="1:12">
      <c r="A146" s="20" t="s">
        <v>443</v>
      </c>
      <c r="B146" s="9">
        <v>45471</v>
      </c>
      <c r="E146">
        <v>727036</v>
      </c>
      <c r="I146" t="s">
        <v>360</v>
      </c>
      <c r="J146" t="s">
        <v>361</v>
      </c>
      <c r="K146" s="52">
        <v>-399484.36</v>
      </c>
      <c r="L146" s="52">
        <v>16437295.34</v>
      </c>
    </row>
    <row r="147" spans="1:12">
      <c r="A147" s="20" t="s">
        <v>444</v>
      </c>
      <c r="B147" s="9">
        <v>45471</v>
      </c>
      <c r="E147">
        <v>727047</v>
      </c>
      <c r="I147" t="s">
        <v>360</v>
      </c>
      <c r="J147" t="s">
        <v>362</v>
      </c>
      <c r="K147" s="52">
        <v>-90677.5</v>
      </c>
      <c r="L147" s="52">
        <v>16346617.84</v>
      </c>
    </row>
    <row r="148" spans="1:12">
      <c r="B148" s="9">
        <v>45488</v>
      </c>
      <c r="C148">
        <v>741066</v>
      </c>
      <c r="D148" t="s">
        <v>46</v>
      </c>
      <c r="E148">
        <v>38446</v>
      </c>
      <c r="F148" t="s">
        <v>504</v>
      </c>
      <c r="G148" t="s">
        <v>505</v>
      </c>
      <c r="I148" t="s">
        <v>44</v>
      </c>
      <c r="J148" t="s">
        <v>506</v>
      </c>
      <c r="K148" s="52">
        <v>10775.86</v>
      </c>
      <c r="L148" s="52">
        <v>16357393.699999999</v>
      </c>
    </row>
    <row r="149" spans="1:12">
      <c r="B149" s="9">
        <v>45502</v>
      </c>
      <c r="C149">
        <v>754361</v>
      </c>
      <c r="D149" t="s">
        <v>40</v>
      </c>
      <c r="E149">
        <v>61226</v>
      </c>
      <c r="F149">
        <v>61226</v>
      </c>
      <c r="I149">
        <v>100100</v>
      </c>
      <c r="J149" t="s">
        <v>507</v>
      </c>
      <c r="K149" s="52">
        <v>-1236320</v>
      </c>
      <c r="L149" s="52">
        <v>15121073.699999999</v>
      </c>
    </row>
    <row r="150" spans="1:12">
      <c r="B150" s="9">
        <v>45502</v>
      </c>
      <c r="C150">
        <v>754361</v>
      </c>
      <c r="D150" t="s">
        <v>40</v>
      </c>
      <c r="E150">
        <v>61226</v>
      </c>
      <c r="F150">
        <v>61226</v>
      </c>
      <c r="I150">
        <v>100100</v>
      </c>
      <c r="J150" t="s">
        <v>507</v>
      </c>
      <c r="K150" s="52">
        <v>-9003391</v>
      </c>
      <c r="L150" s="52">
        <v>6117682.7000000002</v>
      </c>
    </row>
    <row r="151" spans="1:12">
      <c r="B151" s="9">
        <v>45504</v>
      </c>
      <c r="C151">
        <v>757683</v>
      </c>
      <c r="D151" t="s">
        <v>113</v>
      </c>
      <c r="E151">
        <v>691190</v>
      </c>
      <c r="F151" t="s">
        <v>504</v>
      </c>
      <c r="I151">
        <v>601200</v>
      </c>
      <c r="J151" t="s">
        <v>508</v>
      </c>
      <c r="K151" s="52">
        <v>573.45000000000005</v>
      </c>
      <c r="L151" s="52">
        <v>6118256.1500000004</v>
      </c>
    </row>
    <row r="152" spans="1:12">
      <c r="B152" s="9">
        <v>45330</v>
      </c>
      <c r="C152">
        <v>760920</v>
      </c>
      <c r="D152" t="s">
        <v>46</v>
      </c>
      <c r="E152">
        <v>39136</v>
      </c>
      <c r="F152" t="s">
        <v>336</v>
      </c>
      <c r="J152" t="s">
        <v>591</v>
      </c>
      <c r="K152" s="52">
        <v>56010</v>
      </c>
      <c r="L152" s="52">
        <v>6174266.1500000004</v>
      </c>
    </row>
    <row r="153" spans="1:12">
      <c r="B153" s="9">
        <v>45330</v>
      </c>
      <c r="C153">
        <v>760921</v>
      </c>
      <c r="D153" t="s">
        <v>46</v>
      </c>
      <c r="E153">
        <v>39137</v>
      </c>
      <c r="F153" t="s">
        <v>336</v>
      </c>
      <c r="J153" t="s">
        <v>592</v>
      </c>
      <c r="K153" s="52">
        <v>258330</v>
      </c>
      <c r="L153" s="52">
        <v>6432596.1500000004</v>
      </c>
    </row>
    <row r="154" spans="1:12">
      <c r="B154" s="9" t="s">
        <v>596</v>
      </c>
      <c r="C154">
        <v>767380</v>
      </c>
      <c r="D154" t="s">
        <v>46</v>
      </c>
      <c r="E154">
        <v>39392</v>
      </c>
      <c r="F154" t="s">
        <v>44</v>
      </c>
      <c r="J154" t="s">
        <v>593</v>
      </c>
      <c r="K154" s="52">
        <v>11637.93</v>
      </c>
      <c r="L154" s="52">
        <v>6444234.0800000001</v>
      </c>
    </row>
    <row r="155" spans="1:12">
      <c r="B155" s="9" t="s">
        <v>597</v>
      </c>
      <c r="C155">
        <v>779952</v>
      </c>
      <c r="D155" t="s">
        <v>113</v>
      </c>
      <c r="E155">
        <v>712145</v>
      </c>
      <c r="F155">
        <v>117001</v>
      </c>
      <c r="J155" t="s">
        <v>598</v>
      </c>
      <c r="K155" s="52">
        <v>1862.07</v>
      </c>
      <c r="L155" s="52">
        <v>6446096.1500000004</v>
      </c>
    </row>
    <row r="156" spans="1:12">
      <c r="B156" s="9" t="s">
        <v>599</v>
      </c>
      <c r="C156">
        <v>787406</v>
      </c>
      <c r="D156" t="s">
        <v>113</v>
      </c>
      <c r="E156">
        <v>719155</v>
      </c>
      <c r="F156">
        <v>606304</v>
      </c>
      <c r="J156" t="s">
        <v>600</v>
      </c>
      <c r="K156" s="52">
        <v>-172445</v>
      </c>
      <c r="L156" s="52">
        <v>6273651.1500000004</v>
      </c>
    </row>
    <row r="157" spans="1:12">
      <c r="B157" s="9" t="s">
        <v>599</v>
      </c>
      <c r="C157">
        <v>787406</v>
      </c>
      <c r="D157" t="s">
        <v>113</v>
      </c>
      <c r="E157">
        <v>719155</v>
      </c>
      <c r="F157">
        <v>606304</v>
      </c>
      <c r="J157" t="s">
        <v>600</v>
      </c>
      <c r="K157" s="52">
        <v>-219064</v>
      </c>
      <c r="L157" s="52">
        <v>6054587.1500000004</v>
      </c>
    </row>
    <row r="158" spans="1:12">
      <c r="B158" s="9" t="s">
        <v>599</v>
      </c>
      <c r="C158">
        <v>787406</v>
      </c>
      <c r="D158" t="s">
        <v>113</v>
      </c>
      <c r="E158">
        <v>719155</v>
      </c>
      <c r="F158">
        <v>606304</v>
      </c>
      <c r="J158" t="s">
        <v>600</v>
      </c>
      <c r="K158" s="52">
        <v>-168710</v>
      </c>
      <c r="L158" s="52">
        <v>5885877.1500000004</v>
      </c>
    </row>
    <row r="159" spans="1:12">
      <c r="B159" s="9" t="s">
        <v>599</v>
      </c>
      <c r="C159">
        <v>787406</v>
      </c>
      <c r="D159" t="s">
        <v>113</v>
      </c>
      <c r="E159">
        <v>719155</v>
      </c>
      <c r="F159">
        <v>606304</v>
      </c>
      <c r="J159" t="s">
        <v>600</v>
      </c>
      <c r="K159" s="52">
        <v>-246559</v>
      </c>
      <c r="L159" s="52">
        <v>5639318.1500000004</v>
      </c>
    </row>
    <row r="160" spans="1:12">
      <c r="B160" s="9" t="s">
        <v>601</v>
      </c>
      <c r="C160">
        <v>792222</v>
      </c>
      <c r="D160" t="s">
        <v>602</v>
      </c>
      <c r="E160">
        <v>76469</v>
      </c>
      <c r="F160">
        <v>103002</v>
      </c>
      <c r="J160" t="s">
        <v>603</v>
      </c>
      <c r="K160" s="52">
        <v>4732709.37</v>
      </c>
      <c r="L160" s="52">
        <v>10372027.52</v>
      </c>
    </row>
    <row r="161" spans="1:12">
      <c r="B161" s="9">
        <v>180</v>
      </c>
      <c r="C161">
        <v>792222</v>
      </c>
      <c r="D161" t="s">
        <v>113</v>
      </c>
      <c r="E161">
        <v>76469</v>
      </c>
      <c r="F161">
        <v>103002</v>
      </c>
      <c r="J161" t="s">
        <v>600</v>
      </c>
      <c r="K161" s="52">
        <v>-403940</v>
      </c>
      <c r="L161" s="52">
        <f>L160+K161</f>
        <v>9968087.5199999996</v>
      </c>
    </row>
    <row r="162" spans="1:12">
      <c r="B162" s="9" t="s">
        <v>610</v>
      </c>
      <c r="C162">
        <v>792222</v>
      </c>
      <c r="D162" t="s">
        <v>113</v>
      </c>
      <c r="E162">
        <v>76469</v>
      </c>
      <c r="F162">
        <v>103002</v>
      </c>
      <c r="J162" t="s">
        <v>609</v>
      </c>
      <c r="K162" s="52">
        <v>1412379</v>
      </c>
      <c r="L162" s="52">
        <f>L161-K162</f>
        <v>8555708.5199999996</v>
      </c>
    </row>
    <row r="163" spans="1:12">
      <c r="B163" s="9">
        <v>45514</v>
      </c>
      <c r="E163" t="s">
        <v>38</v>
      </c>
      <c r="J163" t="s">
        <v>613</v>
      </c>
      <c r="K163" s="52">
        <v>1696421.84</v>
      </c>
      <c r="L163" s="52">
        <f>L161+K163</f>
        <v>11664509.359999999</v>
      </c>
    </row>
    <row r="164" spans="1:12">
      <c r="B164" t="s">
        <v>614</v>
      </c>
      <c r="E164" t="s">
        <v>336</v>
      </c>
      <c r="J164" t="s">
        <v>615</v>
      </c>
      <c r="K164" s="52">
        <v>3400</v>
      </c>
      <c r="L164" s="52">
        <f t="shared" ref="L164:L195" si="0">L163+K164</f>
        <v>11667909.359999999</v>
      </c>
    </row>
    <row r="165" spans="1:12">
      <c r="B165" t="s">
        <v>614</v>
      </c>
      <c r="E165" t="s">
        <v>336</v>
      </c>
      <c r="J165" t="s">
        <v>616</v>
      </c>
      <c r="K165" s="52">
        <v>2900</v>
      </c>
      <c r="L165" s="52">
        <f t="shared" si="0"/>
        <v>11670809.359999999</v>
      </c>
    </row>
    <row r="166" spans="1:12">
      <c r="B166" t="s">
        <v>614</v>
      </c>
      <c r="E166" t="s">
        <v>336</v>
      </c>
      <c r="J166" t="s">
        <v>617</v>
      </c>
      <c r="K166" s="52">
        <v>8150</v>
      </c>
      <c r="L166" s="52">
        <f t="shared" si="0"/>
        <v>11678959.359999999</v>
      </c>
    </row>
    <row r="167" spans="1:12">
      <c r="B167" t="s">
        <v>614</v>
      </c>
      <c r="E167" t="s">
        <v>336</v>
      </c>
      <c r="J167" t="s">
        <v>618</v>
      </c>
      <c r="K167" s="52">
        <v>1000</v>
      </c>
      <c r="L167" s="52">
        <f t="shared" si="0"/>
        <v>11679959.359999999</v>
      </c>
    </row>
    <row r="168" spans="1:12">
      <c r="B168" t="s">
        <v>614</v>
      </c>
      <c r="E168" t="s">
        <v>336</v>
      </c>
      <c r="J168" t="s">
        <v>619</v>
      </c>
      <c r="K168" s="52">
        <v>6000</v>
      </c>
      <c r="L168" s="52">
        <f t="shared" si="0"/>
        <v>11685959.359999999</v>
      </c>
    </row>
    <row r="169" spans="1:12">
      <c r="B169" t="s">
        <v>614</v>
      </c>
      <c r="E169" t="s">
        <v>336</v>
      </c>
      <c r="J169" t="s">
        <v>617</v>
      </c>
      <c r="K169" s="52">
        <v>1000</v>
      </c>
      <c r="L169" s="52">
        <f t="shared" si="0"/>
        <v>11686959.359999999</v>
      </c>
    </row>
    <row r="170" spans="1:12">
      <c r="B170" t="s">
        <v>614</v>
      </c>
      <c r="E170" t="s">
        <v>336</v>
      </c>
      <c r="J170" t="s">
        <v>620</v>
      </c>
      <c r="K170" s="52">
        <v>6250</v>
      </c>
      <c r="L170" s="52">
        <f t="shared" si="0"/>
        <v>11693209.359999999</v>
      </c>
    </row>
    <row r="171" spans="1:12">
      <c r="B171" t="s">
        <v>614</v>
      </c>
      <c r="E171" t="s">
        <v>336</v>
      </c>
      <c r="J171" t="s">
        <v>621</v>
      </c>
      <c r="K171" s="52">
        <v>7700</v>
      </c>
      <c r="L171" s="52">
        <f t="shared" si="0"/>
        <v>11700909.359999999</v>
      </c>
    </row>
    <row r="172" spans="1:12">
      <c r="A172" s="20"/>
      <c r="B172" t="s">
        <v>614</v>
      </c>
      <c r="E172" t="s">
        <v>336</v>
      </c>
      <c r="J172" t="s">
        <v>616</v>
      </c>
      <c r="K172" s="52">
        <v>7700</v>
      </c>
      <c r="L172" s="52">
        <f t="shared" si="0"/>
        <v>11708609.359999999</v>
      </c>
    </row>
    <row r="173" spans="1:12">
      <c r="A173" s="20"/>
      <c r="B173" t="s">
        <v>614</v>
      </c>
      <c r="E173" t="s">
        <v>336</v>
      </c>
      <c r="J173" t="s">
        <v>617</v>
      </c>
      <c r="K173" s="52">
        <v>1000</v>
      </c>
      <c r="L173" s="52">
        <f t="shared" si="0"/>
        <v>11709609.359999999</v>
      </c>
    </row>
    <row r="174" spans="1:12">
      <c r="A174" s="20"/>
      <c r="B174" t="s">
        <v>614</v>
      </c>
      <c r="E174" t="s">
        <v>336</v>
      </c>
      <c r="J174" t="s">
        <v>616</v>
      </c>
      <c r="K174" s="52">
        <v>5000</v>
      </c>
      <c r="L174" s="52">
        <f t="shared" si="0"/>
        <v>11714609.359999999</v>
      </c>
    </row>
    <row r="175" spans="1:12">
      <c r="A175" s="20"/>
      <c r="B175" t="s">
        <v>614</v>
      </c>
      <c r="E175" t="s">
        <v>336</v>
      </c>
      <c r="J175" t="s">
        <v>622</v>
      </c>
      <c r="K175" s="52">
        <v>9550</v>
      </c>
      <c r="L175" s="52">
        <f t="shared" si="0"/>
        <v>11724159.359999999</v>
      </c>
    </row>
    <row r="176" spans="1:12">
      <c r="A176" s="20"/>
      <c r="B176" t="s">
        <v>614</v>
      </c>
      <c r="E176" t="s">
        <v>336</v>
      </c>
      <c r="J176" t="s">
        <v>617</v>
      </c>
      <c r="K176" s="52">
        <v>1000</v>
      </c>
      <c r="L176" s="52">
        <f t="shared" si="0"/>
        <v>11725159.359999999</v>
      </c>
    </row>
    <row r="177" spans="1:12">
      <c r="A177" s="20"/>
      <c r="B177" t="s">
        <v>614</v>
      </c>
      <c r="E177" t="s">
        <v>336</v>
      </c>
      <c r="J177" t="s">
        <v>623</v>
      </c>
      <c r="K177" s="52">
        <v>16000</v>
      </c>
      <c r="L177" s="52">
        <f t="shared" si="0"/>
        <v>11741159.359999999</v>
      </c>
    </row>
    <row r="178" spans="1:12">
      <c r="A178" s="20"/>
      <c r="B178" t="s">
        <v>614</v>
      </c>
      <c r="E178" t="s">
        <v>336</v>
      </c>
      <c r="J178" t="s">
        <v>624</v>
      </c>
      <c r="K178" s="52">
        <v>4725</v>
      </c>
      <c r="L178" s="52">
        <f t="shared" si="0"/>
        <v>11745884.359999999</v>
      </c>
    </row>
    <row r="179" spans="1:12">
      <c r="B179" t="s">
        <v>614</v>
      </c>
      <c r="E179" t="s">
        <v>336</v>
      </c>
      <c r="J179" t="s">
        <v>616</v>
      </c>
      <c r="K179" s="52">
        <v>1000</v>
      </c>
      <c r="L179" s="52">
        <f t="shared" si="0"/>
        <v>11746884.359999999</v>
      </c>
    </row>
    <row r="180" spans="1:12">
      <c r="B180" t="s">
        <v>614</v>
      </c>
      <c r="E180" t="s">
        <v>336</v>
      </c>
      <c r="J180" t="s">
        <v>621</v>
      </c>
      <c r="K180" s="52">
        <v>5000</v>
      </c>
      <c r="L180" s="52">
        <f t="shared" si="0"/>
        <v>11751884.359999999</v>
      </c>
    </row>
    <row r="181" spans="1:12">
      <c r="B181" t="s">
        <v>614</v>
      </c>
      <c r="E181" t="s">
        <v>336</v>
      </c>
      <c r="J181" t="s">
        <v>616</v>
      </c>
      <c r="K181" s="52">
        <v>7390</v>
      </c>
      <c r="L181" s="52">
        <f t="shared" si="0"/>
        <v>11759274.359999999</v>
      </c>
    </row>
    <row r="182" spans="1:12">
      <c r="B182" t="s">
        <v>614</v>
      </c>
      <c r="E182" t="s">
        <v>336</v>
      </c>
      <c r="J182" t="s">
        <v>617</v>
      </c>
      <c r="K182" s="52">
        <v>1000</v>
      </c>
      <c r="L182" s="52">
        <f t="shared" si="0"/>
        <v>11760274.359999999</v>
      </c>
    </row>
    <row r="183" spans="1:12">
      <c r="B183" t="s">
        <v>614</v>
      </c>
      <c r="E183" t="s">
        <v>336</v>
      </c>
      <c r="J183" t="s">
        <v>625</v>
      </c>
      <c r="K183" s="52">
        <v>1700</v>
      </c>
      <c r="L183" s="52">
        <f t="shared" si="0"/>
        <v>11761974.359999999</v>
      </c>
    </row>
    <row r="184" spans="1:12">
      <c r="B184" t="s">
        <v>626</v>
      </c>
      <c r="E184" t="s">
        <v>336</v>
      </c>
      <c r="J184" t="s">
        <v>624</v>
      </c>
      <c r="K184" s="52">
        <v>17600</v>
      </c>
      <c r="L184" s="52">
        <f t="shared" si="0"/>
        <v>11779574.359999999</v>
      </c>
    </row>
    <row r="185" spans="1:12">
      <c r="B185" t="s">
        <v>626</v>
      </c>
      <c r="E185" t="s">
        <v>336</v>
      </c>
      <c r="J185" t="s">
        <v>627</v>
      </c>
      <c r="K185" s="52">
        <v>1000</v>
      </c>
      <c r="L185" s="52">
        <f t="shared" si="0"/>
        <v>11780574.359999999</v>
      </c>
    </row>
    <row r="186" spans="1:12">
      <c r="B186" t="s">
        <v>626</v>
      </c>
      <c r="E186" t="s">
        <v>336</v>
      </c>
      <c r="J186" t="s">
        <v>628</v>
      </c>
      <c r="K186" s="52">
        <v>7100</v>
      </c>
      <c r="L186" s="52">
        <f t="shared" si="0"/>
        <v>11787674.359999999</v>
      </c>
    </row>
    <row r="187" spans="1:12">
      <c r="B187" t="s">
        <v>626</v>
      </c>
      <c r="E187" t="s">
        <v>336</v>
      </c>
      <c r="J187" t="s">
        <v>621</v>
      </c>
      <c r="K187" s="52">
        <v>2500</v>
      </c>
      <c r="L187" s="52">
        <f t="shared" si="0"/>
        <v>11790174.359999999</v>
      </c>
    </row>
    <row r="188" spans="1:12">
      <c r="B188" t="s">
        <v>626</v>
      </c>
      <c r="E188" t="s">
        <v>336</v>
      </c>
      <c r="J188" t="s">
        <v>617</v>
      </c>
      <c r="K188" s="52">
        <v>1000</v>
      </c>
      <c r="L188" s="52">
        <f t="shared" si="0"/>
        <v>11791174.359999999</v>
      </c>
    </row>
    <row r="189" spans="1:12">
      <c r="B189" t="s">
        <v>626</v>
      </c>
      <c r="E189" t="s">
        <v>336</v>
      </c>
      <c r="J189" t="s">
        <v>629</v>
      </c>
      <c r="K189" s="52">
        <v>2400</v>
      </c>
      <c r="L189" s="52">
        <f t="shared" si="0"/>
        <v>11793574.359999999</v>
      </c>
    </row>
    <row r="190" spans="1:12">
      <c r="B190" t="s">
        <v>626</v>
      </c>
      <c r="E190" t="s">
        <v>336</v>
      </c>
      <c r="J190" t="s">
        <v>617</v>
      </c>
      <c r="K190" s="52">
        <v>3900</v>
      </c>
      <c r="L190" s="52">
        <f t="shared" si="0"/>
        <v>11797474.359999999</v>
      </c>
    </row>
    <row r="191" spans="1:12">
      <c r="B191" t="s">
        <v>626</v>
      </c>
      <c r="E191" t="s">
        <v>336</v>
      </c>
      <c r="J191" t="s">
        <v>630</v>
      </c>
      <c r="K191" s="52">
        <v>353610</v>
      </c>
      <c r="L191" s="52">
        <f t="shared" si="0"/>
        <v>12151084.359999999</v>
      </c>
    </row>
    <row r="192" spans="1:12">
      <c r="B192" t="s">
        <v>626</v>
      </c>
      <c r="E192" t="s">
        <v>336</v>
      </c>
      <c r="J192" t="s">
        <v>631</v>
      </c>
      <c r="K192" s="52">
        <v>4000</v>
      </c>
      <c r="L192" s="52">
        <f t="shared" si="0"/>
        <v>12155084.359999999</v>
      </c>
    </row>
    <row r="193" spans="2:12">
      <c r="B193" t="s">
        <v>626</v>
      </c>
      <c r="E193" t="s">
        <v>336</v>
      </c>
      <c r="J193" t="s">
        <v>632</v>
      </c>
      <c r="K193" s="52">
        <v>28420</v>
      </c>
      <c r="L193" s="52">
        <f t="shared" si="0"/>
        <v>12183504.359999999</v>
      </c>
    </row>
    <row r="194" spans="2:12">
      <c r="B194" t="s">
        <v>626</v>
      </c>
      <c r="E194" t="s">
        <v>336</v>
      </c>
      <c r="J194" t="s">
        <v>633</v>
      </c>
      <c r="K194" s="52">
        <v>12250</v>
      </c>
      <c r="L194" s="52">
        <f t="shared" si="0"/>
        <v>12195754.359999999</v>
      </c>
    </row>
    <row r="195" spans="2:12">
      <c r="B195" t="s">
        <v>626</v>
      </c>
      <c r="E195" t="s">
        <v>336</v>
      </c>
      <c r="J195" t="s">
        <v>634</v>
      </c>
      <c r="K195" s="52">
        <v>3000</v>
      </c>
      <c r="L195" s="52">
        <f t="shared" si="0"/>
        <v>12198754.359999999</v>
      </c>
    </row>
    <row r="196" spans="2:12">
      <c r="B196" t="s">
        <v>626</v>
      </c>
      <c r="E196" t="s">
        <v>336</v>
      </c>
      <c r="J196" t="s">
        <v>635</v>
      </c>
      <c r="K196" s="52">
        <v>13100</v>
      </c>
      <c r="L196" s="52">
        <f t="shared" ref="L196:L226" si="1">L195+K196</f>
        <v>12211854.359999999</v>
      </c>
    </row>
    <row r="197" spans="2:12">
      <c r="B197" t="s">
        <v>626</v>
      </c>
      <c r="E197" t="s">
        <v>336</v>
      </c>
      <c r="J197" t="s">
        <v>635</v>
      </c>
      <c r="K197" s="52">
        <v>1000</v>
      </c>
      <c r="L197" s="52">
        <f t="shared" si="1"/>
        <v>12212854.359999999</v>
      </c>
    </row>
    <row r="198" spans="2:12">
      <c r="B198" t="s">
        <v>626</v>
      </c>
      <c r="E198" t="s">
        <v>336</v>
      </c>
      <c r="J198" t="s">
        <v>635</v>
      </c>
      <c r="K198" s="52">
        <v>1000</v>
      </c>
      <c r="L198" s="52">
        <f t="shared" si="1"/>
        <v>12213854.359999999</v>
      </c>
    </row>
    <row r="199" spans="2:12">
      <c r="B199" t="s">
        <v>626</v>
      </c>
      <c r="E199" t="s">
        <v>336</v>
      </c>
      <c r="J199" t="s">
        <v>635</v>
      </c>
      <c r="K199" s="52">
        <v>8300</v>
      </c>
      <c r="L199" s="52">
        <f t="shared" si="1"/>
        <v>12222154.359999999</v>
      </c>
    </row>
    <row r="200" spans="2:12">
      <c r="B200" t="s">
        <v>626</v>
      </c>
      <c r="E200" t="s">
        <v>336</v>
      </c>
      <c r="J200" t="s">
        <v>632</v>
      </c>
      <c r="K200" s="52">
        <v>9000</v>
      </c>
      <c r="L200" s="52">
        <f t="shared" si="1"/>
        <v>12231154.359999999</v>
      </c>
    </row>
    <row r="201" spans="2:12">
      <c r="B201" t="s">
        <v>626</v>
      </c>
      <c r="E201" t="s">
        <v>336</v>
      </c>
      <c r="J201" t="s">
        <v>634</v>
      </c>
      <c r="K201" s="52">
        <v>1000</v>
      </c>
      <c r="L201" s="52">
        <f t="shared" si="1"/>
        <v>12232154.359999999</v>
      </c>
    </row>
    <row r="202" spans="2:12">
      <c r="B202" t="s">
        <v>626</v>
      </c>
      <c r="E202" t="s">
        <v>336</v>
      </c>
      <c r="J202" t="s">
        <v>634</v>
      </c>
      <c r="K202" s="52">
        <v>4475</v>
      </c>
      <c r="L202" s="52">
        <f t="shared" si="1"/>
        <v>12236629.359999999</v>
      </c>
    </row>
    <row r="203" spans="2:12">
      <c r="B203" t="s">
        <v>626</v>
      </c>
      <c r="E203" t="s">
        <v>336</v>
      </c>
      <c r="J203" t="s">
        <v>631</v>
      </c>
      <c r="K203" s="52">
        <v>11200</v>
      </c>
      <c r="L203" s="52">
        <f t="shared" si="1"/>
        <v>12247829.359999999</v>
      </c>
    </row>
    <row r="204" spans="2:12">
      <c r="B204" t="s">
        <v>626</v>
      </c>
      <c r="E204" t="s">
        <v>336</v>
      </c>
      <c r="J204" t="s">
        <v>635</v>
      </c>
      <c r="K204" s="52">
        <v>9840</v>
      </c>
      <c r="L204" s="52">
        <f t="shared" si="1"/>
        <v>12257669.359999999</v>
      </c>
    </row>
    <row r="205" spans="2:12">
      <c r="B205" t="s">
        <v>626</v>
      </c>
      <c r="E205" t="s">
        <v>336</v>
      </c>
      <c r="J205" t="s">
        <v>636</v>
      </c>
      <c r="K205" s="52">
        <v>4000</v>
      </c>
      <c r="L205" s="52">
        <f t="shared" si="1"/>
        <v>12261669.359999999</v>
      </c>
    </row>
    <row r="206" spans="2:12">
      <c r="B206" t="s">
        <v>626</v>
      </c>
      <c r="E206" t="s">
        <v>336</v>
      </c>
      <c r="J206" t="s">
        <v>635</v>
      </c>
      <c r="K206" s="52">
        <v>1000</v>
      </c>
      <c r="L206" s="52">
        <f t="shared" si="1"/>
        <v>12262669.359999999</v>
      </c>
    </row>
    <row r="207" spans="2:12">
      <c r="B207" t="s">
        <v>626</v>
      </c>
      <c r="E207" t="s">
        <v>336</v>
      </c>
      <c r="J207" t="s">
        <v>637</v>
      </c>
      <c r="K207" s="52">
        <v>6250</v>
      </c>
      <c r="L207" s="52">
        <f t="shared" si="1"/>
        <v>12268919.359999999</v>
      </c>
    </row>
    <row r="208" spans="2:12">
      <c r="B208" t="s">
        <v>626</v>
      </c>
      <c r="E208" t="s">
        <v>336</v>
      </c>
      <c r="J208" t="s">
        <v>638</v>
      </c>
      <c r="K208" s="52">
        <v>5500</v>
      </c>
      <c r="L208" s="52">
        <f t="shared" si="1"/>
        <v>12274419.359999999</v>
      </c>
    </row>
    <row r="209" spans="2:12">
      <c r="B209" t="s">
        <v>626</v>
      </c>
      <c r="E209" t="s">
        <v>336</v>
      </c>
      <c r="J209" t="s">
        <v>635</v>
      </c>
      <c r="K209" s="52">
        <v>1000</v>
      </c>
      <c r="L209" s="52">
        <f t="shared" si="1"/>
        <v>12275419.359999999</v>
      </c>
    </row>
    <row r="210" spans="2:12">
      <c r="B210" t="s">
        <v>626</v>
      </c>
      <c r="E210" t="s">
        <v>336</v>
      </c>
      <c r="J210" t="s">
        <v>635</v>
      </c>
      <c r="K210" s="52">
        <v>5290</v>
      </c>
      <c r="L210" s="52">
        <f t="shared" si="1"/>
        <v>12280709.359999999</v>
      </c>
    </row>
    <row r="211" spans="2:12">
      <c r="B211" t="s">
        <v>626</v>
      </c>
      <c r="E211" t="s">
        <v>336</v>
      </c>
      <c r="J211" t="s">
        <v>638</v>
      </c>
      <c r="K211" s="52">
        <v>3000</v>
      </c>
      <c r="L211" s="52">
        <f t="shared" si="1"/>
        <v>12283709.359999999</v>
      </c>
    </row>
    <row r="212" spans="2:12">
      <c r="B212" t="s">
        <v>626</v>
      </c>
      <c r="E212" t="s">
        <v>336</v>
      </c>
      <c r="J212" t="s">
        <v>631</v>
      </c>
      <c r="K212" s="52">
        <v>5700</v>
      </c>
      <c r="L212" s="52">
        <f t="shared" si="1"/>
        <v>12289409.359999999</v>
      </c>
    </row>
    <row r="213" spans="2:12">
      <c r="B213" t="s">
        <v>626</v>
      </c>
      <c r="E213" t="s">
        <v>336</v>
      </c>
      <c r="J213" t="s">
        <v>639</v>
      </c>
      <c r="K213" s="52">
        <v>1000</v>
      </c>
      <c r="L213" s="52">
        <f t="shared" si="1"/>
        <v>12290409.359999999</v>
      </c>
    </row>
    <row r="214" spans="2:12">
      <c r="B214" t="s">
        <v>626</v>
      </c>
      <c r="E214" t="s">
        <v>336</v>
      </c>
      <c r="J214" t="s">
        <v>634</v>
      </c>
      <c r="K214" s="52">
        <v>1000</v>
      </c>
      <c r="L214" s="52">
        <f t="shared" si="1"/>
        <v>12291409.359999999</v>
      </c>
    </row>
    <row r="215" spans="2:12">
      <c r="B215" t="s">
        <v>626</v>
      </c>
      <c r="E215" t="s">
        <v>336</v>
      </c>
      <c r="J215" t="s">
        <v>640</v>
      </c>
      <c r="K215" s="52">
        <v>13560</v>
      </c>
      <c r="L215" s="52">
        <f t="shared" si="1"/>
        <v>12304969.359999999</v>
      </c>
    </row>
    <row r="216" spans="2:12">
      <c r="B216" t="s">
        <v>626</v>
      </c>
      <c r="E216" t="s">
        <v>336</v>
      </c>
      <c r="J216" t="s">
        <v>631</v>
      </c>
      <c r="K216" s="52">
        <v>507000</v>
      </c>
      <c r="L216" s="52">
        <f t="shared" si="1"/>
        <v>12811969.359999999</v>
      </c>
    </row>
    <row r="217" spans="2:12">
      <c r="B217" t="s">
        <v>641</v>
      </c>
      <c r="E217" t="s">
        <v>336</v>
      </c>
      <c r="J217" t="s">
        <v>617</v>
      </c>
      <c r="K217" s="52">
        <v>1000</v>
      </c>
      <c r="L217" s="52">
        <f t="shared" si="1"/>
        <v>12812969.359999999</v>
      </c>
    </row>
    <row r="218" spans="2:12">
      <c r="B218" t="s">
        <v>641</v>
      </c>
      <c r="E218" t="s">
        <v>336</v>
      </c>
      <c r="J218" t="s">
        <v>642</v>
      </c>
      <c r="K218" s="52">
        <v>5600</v>
      </c>
      <c r="L218" s="52">
        <f t="shared" si="1"/>
        <v>12818569.359999999</v>
      </c>
    </row>
    <row r="219" spans="2:12">
      <c r="B219" t="s">
        <v>641</v>
      </c>
      <c r="E219" t="s">
        <v>336</v>
      </c>
      <c r="J219" t="s">
        <v>643</v>
      </c>
      <c r="K219" s="52">
        <v>7000</v>
      </c>
      <c r="L219" s="52">
        <f t="shared" si="1"/>
        <v>12825569.359999999</v>
      </c>
    </row>
    <row r="220" spans="2:12">
      <c r="B220" t="s">
        <v>641</v>
      </c>
      <c r="E220" t="s">
        <v>336</v>
      </c>
      <c r="J220" t="s">
        <v>644</v>
      </c>
      <c r="K220" s="52">
        <v>4250</v>
      </c>
      <c r="L220" s="52">
        <f t="shared" si="1"/>
        <v>12829819.359999999</v>
      </c>
    </row>
    <row r="221" spans="2:12">
      <c r="B221" t="s">
        <v>641</v>
      </c>
      <c r="E221" t="s">
        <v>336</v>
      </c>
      <c r="J221" t="s">
        <v>645</v>
      </c>
      <c r="K221" s="52">
        <v>4150</v>
      </c>
      <c r="L221" s="52">
        <f t="shared" si="1"/>
        <v>12833969.359999999</v>
      </c>
    </row>
    <row r="222" spans="2:12">
      <c r="B222" t="s">
        <v>641</v>
      </c>
      <c r="E222" t="s">
        <v>336</v>
      </c>
      <c r="J222" t="s">
        <v>645</v>
      </c>
      <c r="K222" s="52">
        <v>15900</v>
      </c>
      <c r="L222" s="52">
        <f t="shared" si="1"/>
        <v>12849869.359999999</v>
      </c>
    </row>
    <row r="223" spans="2:12">
      <c r="B223" t="s">
        <v>641</v>
      </c>
      <c r="E223" t="s">
        <v>336</v>
      </c>
      <c r="J223" t="s">
        <v>646</v>
      </c>
      <c r="K223" s="52">
        <v>1000</v>
      </c>
      <c r="L223" s="52">
        <f t="shared" si="1"/>
        <v>12850869.359999999</v>
      </c>
    </row>
    <row r="224" spans="2:12">
      <c r="B224" t="s">
        <v>641</v>
      </c>
      <c r="E224" t="s">
        <v>336</v>
      </c>
      <c r="J224" t="s">
        <v>647</v>
      </c>
      <c r="K224" s="52">
        <v>7100</v>
      </c>
      <c r="L224" s="52">
        <f t="shared" si="1"/>
        <v>12857969.359999999</v>
      </c>
    </row>
    <row r="225" spans="2:12">
      <c r="B225" t="s">
        <v>641</v>
      </c>
      <c r="E225" t="s">
        <v>336</v>
      </c>
      <c r="J225" t="s">
        <v>643</v>
      </c>
      <c r="K225" s="52">
        <v>4000</v>
      </c>
      <c r="L225" s="52">
        <f t="shared" si="1"/>
        <v>12861969.359999999</v>
      </c>
    </row>
    <row r="226" spans="2:12">
      <c r="B226" t="s">
        <v>641</v>
      </c>
      <c r="E226" t="s">
        <v>336</v>
      </c>
      <c r="J226" t="s">
        <v>648</v>
      </c>
      <c r="K226" s="52">
        <v>213120</v>
      </c>
      <c r="L226" s="52">
        <f t="shared" si="1"/>
        <v>13075089.359999999</v>
      </c>
    </row>
    <row r="227" spans="2:12">
      <c r="B227" t="s">
        <v>736</v>
      </c>
      <c r="E227" t="s">
        <v>336</v>
      </c>
      <c r="J227" t="s">
        <v>737</v>
      </c>
      <c r="K227" s="10">
        <v>8000</v>
      </c>
      <c r="L227" s="10">
        <v>13083089.359999999</v>
      </c>
    </row>
    <row r="228" spans="2:12">
      <c r="B228" s="9">
        <v>45363</v>
      </c>
      <c r="E228">
        <v>600003</v>
      </c>
      <c r="J228" t="s">
        <v>738</v>
      </c>
      <c r="K228" s="10">
        <v>-3922072.21</v>
      </c>
      <c r="L228" s="10">
        <v>9161017.1500000004</v>
      </c>
    </row>
    <row r="229" spans="2:12">
      <c r="B229" t="s">
        <v>739</v>
      </c>
      <c r="E229">
        <v>100003</v>
      </c>
      <c r="J229" t="s">
        <v>740</v>
      </c>
      <c r="K229" s="10">
        <v>35000</v>
      </c>
      <c r="L229" s="10">
        <v>9196017.1500000004</v>
      </c>
    </row>
    <row r="230" spans="2:12">
      <c r="B230" t="s">
        <v>739</v>
      </c>
      <c r="E230" t="s">
        <v>741</v>
      </c>
      <c r="J230" t="s">
        <v>742</v>
      </c>
      <c r="K230" s="10">
        <v>8000</v>
      </c>
      <c r="L230" s="10">
        <v>9204017.1500000004</v>
      </c>
    </row>
    <row r="231" spans="2:12">
      <c r="B231" t="s">
        <v>743</v>
      </c>
      <c r="E231" t="s">
        <v>336</v>
      </c>
      <c r="J231" t="s">
        <v>744</v>
      </c>
      <c r="K231" s="10">
        <v>6000</v>
      </c>
      <c r="L231" s="10">
        <v>9210017.1500000004</v>
      </c>
    </row>
    <row r="232" spans="2:12">
      <c r="B232" t="s">
        <v>745</v>
      </c>
      <c r="E232" t="s">
        <v>336</v>
      </c>
      <c r="J232" t="s">
        <v>746</v>
      </c>
      <c r="K232" s="10">
        <v>6000</v>
      </c>
      <c r="L232" s="10">
        <v>9216017.1500000004</v>
      </c>
    </row>
    <row r="233" spans="2:12">
      <c r="B233" t="s">
        <v>745</v>
      </c>
      <c r="E233" t="s">
        <v>336</v>
      </c>
      <c r="J233" t="s">
        <v>747</v>
      </c>
      <c r="K233" s="10">
        <v>6000</v>
      </c>
      <c r="L233" s="10">
        <v>9222017.1500000004</v>
      </c>
    </row>
    <row r="234" spans="2:12">
      <c r="B234" t="s">
        <v>745</v>
      </c>
      <c r="E234" t="s">
        <v>336</v>
      </c>
      <c r="J234" t="s">
        <v>748</v>
      </c>
      <c r="K234" s="10">
        <v>9500</v>
      </c>
      <c r="L234" s="10">
        <v>9231517.1500000004</v>
      </c>
    </row>
    <row r="235" spans="2:12">
      <c r="B235" t="s">
        <v>745</v>
      </c>
      <c r="E235" t="s">
        <v>336</v>
      </c>
      <c r="J235" t="s">
        <v>749</v>
      </c>
      <c r="K235" s="10">
        <v>6000</v>
      </c>
      <c r="L235" s="10">
        <v>9237517.1500000004</v>
      </c>
    </row>
    <row r="236" spans="2:12">
      <c r="B236" t="s">
        <v>745</v>
      </c>
      <c r="E236" t="s">
        <v>336</v>
      </c>
      <c r="J236" t="s">
        <v>750</v>
      </c>
      <c r="K236" s="10">
        <v>6000</v>
      </c>
      <c r="L236" s="10">
        <v>9243517.1500000004</v>
      </c>
    </row>
    <row r="237" spans="2:12">
      <c r="B237" t="s">
        <v>745</v>
      </c>
      <c r="E237" t="s">
        <v>336</v>
      </c>
      <c r="J237" t="s">
        <v>751</v>
      </c>
      <c r="K237" s="10">
        <v>27300</v>
      </c>
      <c r="L237" s="10">
        <v>9270817.1500000004</v>
      </c>
    </row>
    <row r="238" spans="2:12">
      <c r="B238" t="s">
        <v>745</v>
      </c>
      <c r="E238" t="s">
        <v>336</v>
      </c>
      <c r="J238" t="s">
        <v>751</v>
      </c>
      <c r="K238" s="10">
        <v>4230</v>
      </c>
      <c r="L238" s="10">
        <v>9275047.1500000004</v>
      </c>
    </row>
    <row r="239" spans="2:12">
      <c r="B239" t="s">
        <v>745</v>
      </c>
      <c r="E239" t="s">
        <v>336</v>
      </c>
      <c r="J239" t="s">
        <v>752</v>
      </c>
      <c r="K239" s="10">
        <v>10000</v>
      </c>
      <c r="L239" s="10">
        <v>9285047.1500000004</v>
      </c>
    </row>
    <row r="240" spans="2:12">
      <c r="B240" t="s">
        <v>745</v>
      </c>
      <c r="E240" t="s">
        <v>336</v>
      </c>
      <c r="J240" t="s">
        <v>751</v>
      </c>
      <c r="K240" s="10">
        <v>1630</v>
      </c>
      <c r="L240" s="10">
        <v>9286677.1500000004</v>
      </c>
    </row>
    <row r="241" spans="2:12">
      <c r="B241" t="s">
        <v>745</v>
      </c>
      <c r="E241" t="s">
        <v>336</v>
      </c>
      <c r="J241" t="s">
        <v>751</v>
      </c>
      <c r="K241" s="10">
        <v>6000</v>
      </c>
      <c r="L241" s="10">
        <v>9292677.1500000004</v>
      </c>
    </row>
    <row r="242" spans="2:12">
      <c r="B242" t="s">
        <v>745</v>
      </c>
      <c r="E242" t="s">
        <v>336</v>
      </c>
      <c r="J242" t="s">
        <v>751</v>
      </c>
      <c r="K242" s="10">
        <v>3200</v>
      </c>
      <c r="L242" s="10">
        <v>9295877.1500000004</v>
      </c>
    </row>
    <row r="243" spans="2:12">
      <c r="B243" t="s">
        <v>745</v>
      </c>
      <c r="E243" t="s">
        <v>336</v>
      </c>
      <c r="J243" t="s">
        <v>753</v>
      </c>
      <c r="K243" s="10">
        <v>3500</v>
      </c>
      <c r="L243" s="10">
        <v>9299377.1500000004</v>
      </c>
    </row>
    <row r="244" spans="2:12">
      <c r="B244" t="s">
        <v>745</v>
      </c>
      <c r="E244" t="s">
        <v>336</v>
      </c>
      <c r="J244" t="s">
        <v>754</v>
      </c>
      <c r="K244" s="10">
        <v>6000</v>
      </c>
      <c r="L244" s="10">
        <v>9305377.1500000004</v>
      </c>
    </row>
    <row r="245" spans="2:12">
      <c r="B245" t="s">
        <v>745</v>
      </c>
      <c r="E245" t="s">
        <v>336</v>
      </c>
      <c r="J245" t="s">
        <v>754</v>
      </c>
      <c r="K245" s="10">
        <v>1000</v>
      </c>
      <c r="L245" s="10">
        <v>9306377.1500000004</v>
      </c>
    </row>
    <row r="246" spans="2:12">
      <c r="B246" t="s">
        <v>745</v>
      </c>
      <c r="E246" t="s">
        <v>336</v>
      </c>
      <c r="J246" t="s">
        <v>754</v>
      </c>
      <c r="K246" s="10">
        <v>6000</v>
      </c>
      <c r="L246" s="10">
        <v>9312377.1500000004</v>
      </c>
    </row>
    <row r="247" spans="2:12">
      <c r="B247" t="s">
        <v>745</v>
      </c>
      <c r="E247" t="s">
        <v>336</v>
      </c>
      <c r="J247" t="s">
        <v>755</v>
      </c>
      <c r="K247" s="10">
        <v>10500</v>
      </c>
      <c r="L247" s="10">
        <v>9322877.1500000004</v>
      </c>
    </row>
    <row r="248" spans="2:12">
      <c r="B248" t="s">
        <v>745</v>
      </c>
      <c r="E248" t="s">
        <v>336</v>
      </c>
      <c r="J248" t="s">
        <v>756</v>
      </c>
      <c r="K248" s="10">
        <v>7500</v>
      </c>
      <c r="L248" s="10">
        <v>9330377.1500000004</v>
      </c>
    </row>
    <row r="249" spans="2:12">
      <c r="B249" t="s">
        <v>745</v>
      </c>
      <c r="E249" t="s">
        <v>336</v>
      </c>
      <c r="J249" t="s">
        <v>757</v>
      </c>
      <c r="K249" s="10">
        <v>3500</v>
      </c>
      <c r="L249" s="10">
        <v>9333877.1500000004</v>
      </c>
    </row>
    <row r="250" spans="2:12">
      <c r="B250" t="s">
        <v>745</v>
      </c>
      <c r="E250" t="s">
        <v>336</v>
      </c>
      <c r="J250" t="s">
        <v>754</v>
      </c>
      <c r="K250" s="10">
        <v>443490</v>
      </c>
      <c r="L250" s="10">
        <v>9777367.1500000004</v>
      </c>
    </row>
    <row r="251" spans="2:12">
      <c r="B251" t="s">
        <v>745</v>
      </c>
      <c r="E251" t="s">
        <v>336</v>
      </c>
      <c r="J251" t="s">
        <v>758</v>
      </c>
      <c r="K251" s="10">
        <v>9890</v>
      </c>
      <c r="L251" s="10">
        <v>9787257.1500000004</v>
      </c>
    </row>
    <row r="252" spans="2:12">
      <c r="B252" t="s">
        <v>745</v>
      </c>
      <c r="E252" t="s">
        <v>336</v>
      </c>
      <c r="J252" t="s">
        <v>759</v>
      </c>
      <c r="K252" s="10">
        <v>7500</v>
      </c>
      <c r="L252" s="10">
        <v>9794757.1500000004</v>
      </c>
    </row>
    <row r="253" spans="2:12">
      <c r="B253" t="s">
        <v>745</v>
      </c>
      <c r="E253" t="s">
        <v>336</v>
      </c>
      <c r="J253" t="s">
        <v>760</v>
      </c>
      <c r="K253" s="10">
        <v>7350</v>
      </c>
      <c r="L253" s="10">
        <v>9802107.1500000004</v>
      </c>
    </row>
    <row r="254" spans="2:12">
      <c r="B254" t="s">
        <v>745</v>
      </c>
      <c r="E254" t="s">
        <v>336</v>
      </c>
      <c r="J254" t="s">
        <v>761</v>
      </c>
      <c r="K254" s="10">
        <v>1500</v>
      </c>
      <c r="L254" s="10">
        <v>9803607.1500000004</v>
      </c>
    </row>
    <row r="255" spans="2:12">
      <c r="B255" t="s">
        <v>745</v>
      </c>
      <c r="E255" t="s">
        <v>336</v>
      </c>
      <c r="J255" t="s">
        <v>762</v>
      </c>
      <c r="K255" s="10">
        <v>4500</v>
      </c>
      <c r="L255" s="10">
        <v>9808107.1500000004</v>
      </c>
    </row>
    <row r="256" spans="2:12">
      <c r="B256" t="s">
        <v>745</v>
      </c>
      <c r="E256" t="s">
        <v>336</v>
      </c>
      <c r="J256" t="s">
        <v>763</v>
      </c>
      <c r="K256" s="10">
        <v>3500</v>
      </c>
      <c r="L256" s="10">
        <v>9811607.1500000004</v>
      </c>
    </row>
    <row r="257" spans="2:12">
      <c r="B257" t="s">
        <v>745</v>
      </c>
      <c r="E257" t="s">
        <v>336</v>
      </c>
      <c r="J257" t="s">
        <v>764</v>
      </c>
      <c r="K257" s="10">
        <v>4000</v>
      </c>
      <c r="L257" s="10">
        <v>9815607.1500000004</v>
      </c>
    </row>
    <row r="258" spans="2:12">
      <c r="B258" t="s">
        <v>745</v>
      </c>
      <c r="E258" t="s">
        <v>336</v>
      </c>
      <c r="J258" t="s">
        <v>765</v>
      </c>
      <c r="K258" s="10">
        <v>4500</v>
      </c>
      <c r="L258" s="10">
        <v>9820107.1500000004</v>
      </c>
    </row>
    <row r="259" spans="2:12">
      <c r="B259" t="s">
        <v>745</v>
      </c>
      <c r="E259" t="s">
        <v>336</v>
      </c>
      <c r="J259" t="s">
        <v>765</v>
      </c>
      <c r="K259" s="10">
        <v>19000</v>
      </c>
      <c r="L259" s="10">
        <v>9839107.1500000004</v>
      </c>
    </row>
    <row r="260" spans="2:12">
      <c r="B260" t="s">
        <v>745</v>
      </c>
      <c r="E260" t="s">
        <v>336</v>
      </c>
      <c r="J260" t="s">
        <v>766</v>
      </c>
      <c r="K260" s="10">
        <v>11000</v>
      </c>
      <c r="L260" s="10">
        <v>9850107.1500000004</v>
      </c>
    </row>
    <row r="261" spans="2:12">
      <c r="B261" t="s">
        <v>745</v>
      </c>
      <c r="E261">
        <v>100108</v>
      </c>
      <c r="J261" t="s">
        <v>767</v>
      </c>
      <c r="K261" s="10">
        <v>-4400</v>
      </c>
      <c r="L261" s="10">
        <v>9845707.1500000004</v>
      </c>
    </row>
    <row r="262" spans="2:12">
      <c r="B262" t="s">
        <v>745</v>
      </c>
      <c r="E262" t="s">
        <v>26</v>
      </c>
      <c r="J262" t="s">
        <v>768</v>
      </c>
      <c r="K262" s="10">
        <v>-1412379</v>
      </c>
      <c r="L262" s="10">
        <v>8433328.1500000004</v>
      </c>
    </row>
    <row r="263" spans="2:12">
      <c r="B263" t="s">
        <v>745</v>
      </c>
      <c r="E263" t="s">
        <v>26</v>
      </c>
      <c r="J263" t="s">
        <v>244</v>
      </c>
      <c r="K263" s="10">
        <v>-1093697</v>
      </c>
      <c r="L263" s="10">
        <v>7339631.1500000004</v>
      </c>
    </row>
    <row r="264" spans="2:12">
      <c r="B264" t="s">
        <v>745</v>
      </c>
      <c r="E264">
        <v>606304</v>
      </c>
      <c r="J264" t="s">
        <v>769</v>
      </c>
      <c r="K264" s="10">
        <v>-57563</v>
      </c>
      <c r="L264" s="10">
        <v>7282068.1500000004</v>
      </c>
    </row>
    <row r="265" spans="2:12">
      <c r="L265"/>
    </row>
    <row r="266" spans="2:12">
      <c r="L266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8"/>
  <sheetViews>
    <sheetView topLeftCell="F50" workbookViewId="0">
      <selection activeCell="F72" sqref="F72"/>
    </sheetView>
  </sheetViews>
  <sheetFormatPr defaultRowHeight="14.4"/>
  <cols>
    <col min="1" max="1" width="11.21875" bestFit="1" customWidth="1"/>
    <col min="2" max="2" width="9.44140625" bestFit="1" customWidth="1"/>
    <col min="4" max="4" width="9.5546875" style="9" bestFit="1" customWidth="1"/>
    <col min="6" max="6" width="88.6640625" bestFit="1" customWidth="1"/>
    <col min="7" max="8" width="15.33203125" bestFit="1" customWidth="1"/>
    <col min="9" max="9" width="20.77734375" bestFit="1" customWidth="1"/>
    <col min="11" max="11" width="20.77734375" bestFit="1" customWidth="1"/>
    <col min="12" max="12" width="14.88671875" bestFit="1" customWidth="1"/>
  </cols>
  <sheetData>
    <row r="1" spans="1:14">
      <c r="A1" t="s">
        <v>318</v>
      </c>
      <c r="B1" t="s">
        <v>315</v>
      </c>
      <c r="C1" t="s">
        <v>313</v>
      </c>
      <c r="D1" s="9" t="s">
        <v>312</v>
      </c>
      <c r="E1" t="s">
        <v>311</v>
      </c>
      <c r="F1" t="s">
        <v>310</v>
      </c>
      <c r="G1" t="s">
        <v>309</v>
      </c>
      <c r="H1" t="s">
        <v>308</v>
      </c>
      <c r="I1" t="s">
        <v>307</v>
      </c>
      <c r="J1" t="s">
        <v>305</v>
      </c>
      <c r="K1" t="s">
        <v>304</v>
      </c>
      <c r="L1" t="s">
        <v>303</v>
      </c>
      <c r="M1" t="s">
        <v>300</v>
      </c>
      <c r="N1" t="s">
        <v>293</v>
      </c>
    </row>
    <row r="2" spans="1:14">
      <c r="C2" t="s">
        <v>611</v>
      </c>
      <c r="H2" s="10">
        <v>5639318.1500000004</v>
      </c>
      <c r="I2" s="10">
        <v>5639318.1500000004</v>
      </c>
      <c r="J2" t="s">
        <v>612</v>
      </c>
      <c r="K2" t="s">
        <v>612</v>
      </c>
    </row>
    <row r="3" spans="1:14">
      <c r="A3" t="s">
        <v>601</v>
      </c>
      <c r="B3">
        <v>792222</v>
      </c>
      <c r="C3" t="s">
        <v>602</v>
      </c>
      <c r="D3" s="9">
        <v>76469</v>
      </c>
      <c r="E3">
        <v>103002</v>
      </c>
      <c r="F3" t="s">
        <v>603</v>
      </c>
      <c r="G3" s="10">
        <v>4732709.37</v>
      </c>
      <c r="H3" s="10">
        <v>4732709.37</v>
      </c>
      <c r="I3" s="10">
        <v>10372027.52</v>
      </c>
      <c r="K3" t="s">
        <v>612</v>
      </c>
      <c r="L3" s="10">
        <v>4732709.37</v>
      </c>
    </row>
    <row r="4" spans="1:14">
      <c r="A4" t="s">
        <v>601</v>
      </c>
      <c r="B4">
        <v>792323</v>
      </c>
      <c r="C4" t="s">
        <v>113</v>
      </c>
      <c r="D4" s="9">
        <v>723780</v>
      </c>
      <c r="E4">
        <v>606304</v>
      </c>
      <c r="F4" t="s">
        <v>448</v>
      </c>
      <c r="G4" s="10">
        <v>-403940</v>
      </c>
      <c r="H4" s="10">
        <v>-403940</v>
      </c>
      <c r="I4" s="10">
        <v>9968087.5199999996</v>
      </c>
      <c r="K4" t="s">
        <v>612</v>
      </c>
      <c r="M4" s="10">
        <v>403940</v>
      </c>
    </row>
    <row r="5" spans="1:14">
      <c r="A5" s="9">
        <v>45514</v>
      </c>
      <c r="B5">
        <v>804058</v>
      </c>
      <c r="C5" t="s">
        <v>40</v>
      </c>
      <c r="D5" s="9">
        <v>64858</v>
      </c>
      <c r="E5" t="s">
        <v>38</v>
      </c>
      <c r="F5" t="s">
        <v>613</v>
      </c>
      <c r="G5" s="10">
        <v>1696421.84</v>
      </c>
      <c r="H5" s="10">
        <v>1696421.84</v>
      </c>
      <c r="I5" s="10">
        <v>11664509.359999999</v>
      </c>
      <c r="K5" t="s">
        <v>612</v>
      </c>
      <c r="L5" s="10">
        <v>1696421.84</v>
      </c>
    </row>
    <row r="6" spans="1:14">
      <c r="A6" t="s">
        <v>614</v>
      </c>
      <c r="B6">
        <v>811119</v>
      </c>
      <c r="C6" t="s">
        <v>46</v>
      </c>
      <c r="D6" s="9">
        <v>41384</v>
      </c>
      <c r="E6" t="s">
        <v>336</v>
      </c>
      <c r="F6" t="s">
        <v>615</v>
      </c>
      <c r="G6" s="10">
        <v>3400</v>
      </c>
      <c r="H6" s="10">
        <v>3400</v>
      </c>
      <c r="I6" s="10">
        <v>11667909.359999999</v>
      </c>
      <c r="K6" t="s">
        <v>612</v>
      </c>
      <c r="L6" s="10">
        <v>3400</v>
      </c>
    </row>
    <row r="7" spans="1:14">
      <c r="A7" t="s">
        <v>614</v>
      </c>
      <c r="B7">
        <v>811123</v>
      </c>
      <c r="C7" t="s">
        <v>46</v>
      </c>
      <c r="D7" s="9">
        <v>41385</v>
      </c>
      <c r="E7" t="s">
        <v>336</v>
      </c>
      <c r="F7" t="s">
        <v>616</v>
      </c>
      <c r="G7" s="10">
        <v>2900</v>
      </c>
      <c r="H7" s="10">
        <v>2900</v>
      </c>
      <c r="I7" s="10">
        <v>11670809.359999999</v>
      </c>
      <c r="K7" t="s">
        <v>612</v>
      </c>
      <c r="L7" s="10">
        <v>2900</v>
      </c>
    </row>
    <row r="8" spans="1:14">
      <c r="A8" t="s">
        <v>614</v>
      </c>
      <c r="B8">
        <v>811126</v>
      </c>
      <c r="C8" t="s">
        <v>46</v>
      </c>
      <c r="D8" s="9">
        <v>41386</v>
      </c>
      <c r="E8" t="s">
        <v>336</v>
      </c>
      <c r="F8" t="s">
        <v>617</v>
      </c>
      <c r="G8" s="10">
        <v>8150</v>
      </c>
      <c r="H8" s="10">
        <v>8150</v>
      </c>
      <c r="I8" s="10">
        <v>11678959.359999999</v>
      </c>
      <c r="K8" t="s">
        <v>612</v>
      </c>
      <c r="L8" s="10">
        <v>8150</v>
      </c>
    </row>
    <row r="9" spans="1:14">
      <c r="A9" t="s">
        <v>614</v>
      </c>
      <c r="B9">
        <v>811128</v>
      </c>
      <c r="C9" t="s">
        <v>46</v>
      </c>
      <c r="D9" s="9">
        <v>41387</v>
      </c>
      <c r="E9" t="s">
        <v>336</v>
      </c>
      <c r="F9" t="s">
        <v>618</v>
      </c>
      <c r="G9" s="10">
        <v>1000</v>
      </c>
      <c r="H9" s="10">
        <v>1000</v>
      </c>
      <c r="I9" s="10">
        <v>11679959.359999999</v>
      </c>
      <c r="K9" t="s">
        <v>612</v>
      </c>
      <c r="L9" s="10">
        <v>1000</v>
      </c>
    </row>
    <row r="10" spans="1:14">
      <c r="A10" t="s">
        <v>614</v>
      </c>
      <c r="B10">
        <v>811130</v>
      </c>
      <c r="C10" t="s">
        <v>46</v>
      </c>
      <c r="D10" s="9">
        <v>41388</v>
      </c>
      <c r="E10" t="s">
        <v>336</v>
      </c>
      <c r="F10" t="s">
        <v>619</v>
      </c>
      <c r="G10" s="10">
        <v>6000</v>
      </c>
      <c r="H10" s="10">
        <v>6000</v>
      </c>
      <c r="I10" s="10">
        <v>11685959.359999999</v>
      </c>
      <c r="K10" t="s">
        <v>612</v>
      </c>
      <c r="L10" s="10">
        <v>6000</v>
      </c>
    </row>
    <row r="11" spans="1:14">
      <c r="A11" t="s">
        <v>614</v>
      </c>
      <c r="B11">
        <v>811131</v>
      </c>
      <c r="C11" t="s">
        <v>46</v>
      </c>
      <c r="D11" s="9">
        <v>41389</v>
      </c>
      <c r="E11" t="s">
        <v>336</v>
      </c>
      <c r="F11" t="s">
        <v>617</v>
      </c>
      <c r="G11" s="10">
        <v>1000</v>
      </c>
      <c r="H11" s="10">
        <v>1000</v>
      </c>
      <c r="I11" s="10">
        <v>11686959.359999999</v>
      </c>
      <c r="K11" t="s">
        <v>612</v>
      </c>
      <c r="L11" s="10">
        <v>1000</v>
      </c>
    </row>
    <row r="12" spans="1:14">
      <c r="A12" t="s">
        <v>614</v>
      </c>
      <c r="B12">
        <v>811133</v>
      </c>
      <c r="C12" t="s">
        <v>46</v>
      </c>
      <c r="D12" s="9">
        <v>41390</v>
      </c>
      <c r="E12" t="s">
        <v>336</v>
      </c>
      <c r="F12" t="s">
        <v>620</v>
      </c>
      <c r="G12" s="10">
        <v>6250</v>
      </c>
      <c r="H12" s="10">
        <v>6250</v>
      </c>
      <c r="I12" s="10">
        <v>11693209.359999999</v>
      </c>
      <c r="K12" t="s">
        <v>612</v>
      </c>
      <c r="L12" s="10">
        <v>6250</v>
      </c>
    </row>
    <row r="13" spans="1:14">
      <c r="A13" t="s">
        <v>614</v>
      </c>
      <c r="B13">
        <v>811135</v>
      </c>
      <c r="C13" t="s">
        <v>46</v>
      </c>
      <c r="D13" s="9">
        <v>41391</v>
      </c>
      <c r="E13" t="s">
        <v>336</v>
      </c>
      <c r="F13" t="s">
        <v>621</v>
      </c>
      <c r="G13" s="10">
        <v>7700</v>
      </c>
      <c r="H13" s="10">
        <v>7700</v>
      </c>
      <c r="I13" s="10">
        <v>11700909.359999999</v>
      </c>
      <c r="K13" t="s">
        <v>612</v>
      </c>
      <c r="L13" s="10">
        <v>7700</v>
      </c>
    </row>
    <row r="14" spans="1:14">
      <c r="A14" t="s">
        <v>614</v>
      </c>
      <c r="B14">
        <v>811138</v>
      </c>
      <c r="C14" t="s">
        <v>46</v>
      </c>
      <c r="D14" s="9">
        <v>41392</v>
      </c>
      <c r="E14" t="s">
        <v>336</v>
      </c>
      <c r="F14" t="s">
        <v>616</v>
      </c>
      <c r="G14" s="10">
        <v>7700</v>
      </c>
      <c r="H14" s="10">
        <v>7700</v>
      </c>
      <c r="I14" s="10">
        <v>11708609.359999999</v>
      </c>
      <c r="K14" t="s">
        <v>612</v>
      </c>
      <c r="L14" s="10">
        <v>7700</v>
      </c>
    </row>
    <row r="15" spans="1:14">
      <c r="A15" t="s">
        <v>614</v>
      </c>
      <c r="B15">
        <v>811139</v>
      </c>
      <c r="C15" t="s">
        <v>46</v>
      </c>
      <c r="D15" s="9">
        <v>41393</v>
      </c>
      <c r="E15" t="s">
        <v>336</v>
      </c>
      <c r="F15" t="s">
        <v>617</v>
      </c>
      <c r="G15" s="10">
        <v>1000</v>
      </c>
      <c r="H15" s="10">
        <v>1000</v>
      </c>
      <c r="I15" s="10">
        <v>11709609.359999999</v>
      </c>
      <c r="K15" t="s">
        <v>612</v>
      </c>
      <c r="L15" s="10">
        <v>1000</v>
      </c>
    </row>
    <row r="16" spans="1:14">
      <c r="A16" t="s">
        <v>614</v>
      </c>
      <c r="B16">
        <v>811142</v>
      </c>
      <c r="C16" t="s">
        <v>46</v>
      </c>
      <c r="D16" s="9">
        <v>41394</v>
      </c>
      <c r="E16" t="s">
        <v>336</v>
      </c>
      <c r="F16" t="s">
        <v>616</v>
      </c>
      <c r="G16" s="10">
        <v>5000</v>
      </c>
      <c r="H16" s="10">
        <v>5000</v>
      </c>
      <c r="I16" s="10">
        <v>11714609.359999999</v>
      </c>
      <c r="K16" t="s">
        <v>612</v>
      </c>
      <c r="L16" s="10">
        <v>5000</v>
      </c>
    </row>
    <row r="17" spans="1:12">
      <c r="A17" t="s">
        <v>614</v>
      </c>
      <c r="B17">
        <v>811145</v>
      </c>
      <c r="C17" t="s">
        <v>46</v>
      </c>
      <c r="D17" s="9">
        <v>41395</v>
      </c>
      <c r="E17" t="s">
        <v>336</v>
      </c>
      <c r="F17" t="s">
        <v>622</v>
      </c>
      <c r="G17" s="10">
        <v>9550</v>
      </c>
      <c r="H17" s="10">
        <v>9550</v>
      </c>
      <c r="I17" s="10">
        <v>11724159.359999999</v>
      </c>
      <c r="K17" t="s">
        <v>612</v>
      </c>
      <c r="L17" s="10">
        <v>9550</v>
      </c>
    </row>
    <row r="18" spans="1:12">
      <c r="A18" t="s">
        <v>614</v>
      </c>
      <c r="B18">
        <v>811147</v>
      </c>
      <c r="C18" t="s">
        <v>46</v>
      </c>
      <c r="D18" s="9">
        <v>41396</v>
      </c>
      <c r="E18" t="s">
        <v>336</v>
      </c>
      <c r="F18" t="s">
        <v>617</v>
      </c>
      <c r="G18" s="10">
        <v>1000</v>
      </c>
      <c r="H18" s="10">
        <v>1000</v>
      </c>
      <c r="I18" s="10">
        <v>11725159.359999999</v>
      </c>
      <c r="K18" t="s">
        <v>612</v>
      </c>
      <c r="L18" s="10">
        <v>1000</v>
      </c>
    </row>
    <row r="19" spans="1:12">
      <c r="A19" t="s">
        <v>614</v>
      </c>
      <c r="B19">
        <v>811153</v>
      </c>
      <c r="C19" t="s">
        <v>46</v>
      </c>
      <c r="D19" s="9">
        <v>41397</v>
      </c>
      <c r="E19" t="s">
        <v>336</v>
      </c>
      <c r="F19" t="s">
        <v>623</v>
      </c>
      <c r="G19" s="10">
        <v>16000</v>
      </c>
      <c r="H19" s="10">
        <v>16000</v>
      </c>
      <c r="I19" s="10">
        <v>11741159.359999999</v>
      </c>
      <c r="K19" t="s">
        <v>612</v>
      </c>
      <c r="L19" s="10">
        <v>16000</v>
      </c>
    </row>
    <row r="20" spans="1:12">
      <c r="A20" t="s">
        <v>614</v>
      </c>
      <c r="B20">
        <v>811155</v>
      </c>
      <c r="C20" t="s">
        <v>46</v>
      </c>
      <c r="D20" s="9">
        <v>41398</v>
      </c>
      <c r="E20" t="s">
        <v>336</v>
      </c>
      <c r="F20" t="s">
        <v>624</v>
      </c>
      <c r="G20" s="10">
        <v>4725</v>
      </c>
      <c r="H20" s="10">
        <v>4725</v>
      </c>
      <c r="I20" s="10">
        <v>11745884.359999999</v>
      </c>
      <c r="K20" t="s">
        <v>612</v>
      </c>
      <c r="L20" s="10">
        <v>4725</v>
      </c>
    </row>
    <row r="21" spans="1:12">
      <c r="A21" t="s">
        <v>614</v>
      </c>
      <c r="B21">
        <v>811162</v>
      </c>
      <c r="C21" t="s">
        <v>46</v>
      </c>
      <c r="D21" s="9">
        <v>41399</v>
      </c>
      <c r="E21" t="s">
        <v>336</v>
      </c>
      <c r="F21" t="s">
        <v>616</v>
      </c>
      <c r="G21" s="10">
        <v>1000</v>
      </c>
      <c r="H21" s="10">
        <v>1000</v>
      </c>
      <c r="I21" s="10">
        <v>11746884.359999999</v>
      </c>
      <c r="K21" t="s">
        <v>612</v>
      </c>
      <c r="L21" s="10">
        <v>1000</v>
      </c>
    </row>
    <row r="22" spans="1:12">
      <c r="A22" t="s">
        <v>614</v>
      </c>
      <c r="B22">
        <v>811164</v>
      </c>
      <c r="C22" t="s">
        <v>46</v>
      </c>
      <c r="D22" s="9">
        <v>41400</v>
      </c>
      <c r="E22" t="s">
        <v>336</v>
      </c>
      <c r="F22" t="s">
        <v>621</v>
      </c>
      <c r="G22" s="10">
        <v>5000</v>
      </c>
      <c r="H22" s="10">
        <v>5000</v>
      </c>
      <c r="I22" s="10">
        <v>11751884.359999999</v>
      </c>
      <c r="K22" t="s">
        <v>612</v>
      </c>
      <c r="L22" s="10">
        <v>5000</v>
      </c>
    </row>
    <row r="23" spans="1:12">
      <c r="A23" t="s">
        <v>614</v>
      </c>
      <c r="B23">
        <v>811167</v>
      </c>
      <c r="C23" t="s">
        <v>46</v>
      </c>
      <c r="D23" s="9">
        <v>41401</v>
      </c>
      <c r="E23" t="s">
        <v>336</v>
      </c>
      <c r="F23" t="s">
        <v>616</v>
      </c>
      <c r="G23" s="10">
        <v>7390</v>
      </c>
      <c r="H23" s="10">
        <v>7390</v>
      </c>
      <c r="I23" s="10">
        <v>11759274.359999999</v>
      </c>
      <c r="K23" t="s">
        <v>612</v>
      </c>
      <c r="L23" s="10">
        <v>7390</v>
      </c>
    </row>
    <row r="24" spans="1:12">
      <c r="A24" t="s">
        <v>614</v>
      </c>
      <c r="B24">
        <v>811169</v>
      </c>
      <c r="C24" t="s">
        <v>46</v>
      </c>
      <c r="D24" s="9">
        <v>41402</v>
      </c>
      <c r="E24" t="s">
        <v>336</v>
      </c>
      <c r="F24" t="s">
        <v>617</v>
      </c>
      <c r="G24" s="10">
        <v>1000</v>
      </c>
      <c r="H24" s="10">
        <v>1000</v>
      </c>
      <c r="I24" s="10">
        <v>11760274.359999999</v>
      </c>
      <c r="K24" t="s">
        <v>612</v>
      </c>
      <c r="L24" s="10">
        <v>1000</v>
      </c>
    </row>
    <row r="25" spans="1:12">
      <c r="A25" t="s">
        <v>614</v>
      </c>
      <c r="B25">
        <v>811170</v>
      </c>
      <c r="C25" t="s">
        <v>46</v>
      </c>
      <c r="D25" s="9">
        <v>41403</v>
      </c>
      <c r="E25" t="s">
        <v>336</v>
      </c>
      <c r="F25" t="s">
        <v>625</v>
      </c>
      <c r="G25" s="10">
        <v>1700</v>
      </c>
      <c r="H25" s="10">
        <v>1700</v>
      </c>
      <c r="I25" s="10">
        <v>11761974.359999999</v>
      </c>
      <c r="K25" t="s">
        <v>612</v>
      </c>
      <c r="L25" s="10">
        <v>1700</v>
      </c>
    </row>
    <row r="26" spans="1:12">
      <c r="A26" t="s">
        <v>626</v>
      </c>
      <c r="B26">
        <v>811172</v>
      </c>
      <c r="C26" t="s">
        <v>46</v>
      </c>
      <c r="D26" s="9">
        <v>41404</v>
      </c>
      <c r="E26" t="s">
        <v>336</v>
      </c>
      <c r="F26" t="s">
        <v>624</v>
      </c>
      <c r="G26" s="10">
        <v>17600</v>
      </c>
      <c r="H26" s="10">
        <v>17600</v>
      </c>
      <c r="I26" s="10">
        <v>11779574.359999999</v>
      </c>
      <c r="K26" t="s">
        <v>612</v>
      </c>
      <c r="L26" s="10">
        <v>17600</v>
      </c>
    </row>
    <row r="27" spans="1:12">
      <c r="A27" t="s">
        <v>626</v>
      </c>
      <c r="B27">
        <v>811175</v>
      </c>
      <c r="C27" t="s">
        <v>46</v>
      </c>
      <c r="D27" s="9">
        <v>41405</v>
      </c>
      <c r="E27" t="s">
        <v>336</v>
      </c>
      <c r="F27" t="s">
        <v>627</v>
      </c>
      <c r="G27" s="10">
        <v>1000</v>
      </c>
      <c r="H27" s="10">
        <v>1000</v>
      </c>
      <c r="I27" s="10">
        <v>11780574.359999999</v>
      </c>
      <c r="K27" t="s">
        <v>612</v>
      </c>
      <c r="L27" s="10">
        <v>1000</v>
      </c>
    </row>
    <row r="28" spans="1:12">
      <c r="A28" t="s">
        <v>626</v>
      </c>
      <c r="B28">
        <v>811178</v>
      </c>
      <c r="C28" t="s">
        <v>46</v>
      </c>
      <c r="D28" s="9">
        <v>41406</v>
      </c>
      <c r="E28" t="s">
        <v>336</v>
      </c>
      <c r="F28" t="s">
        <v>628</v>
      </c>
      <c r="G28" s="10">
        <v>7100</v>
      </c>
      <c r="H28" s="10">
        <v>7100</v>
      </c>
      <c r="I28" s="10">
        <v>11787674.359999999</v>
      </c>
      <c r="K28" t="s">
        <v>612</v>
      </c>
      <c r="L28" s="10">
        <v>7100</v>
      </c>
    </row>
    <row r="29" spans="1:12">
      <c r="A29" t="s">
        <v>626</v>
      </c>
      <c r="B29">
        <v>811180</v>
      </c>
      <c r="C29" t="s">
        <v>46</v>
      </c>
      <c r="D29" s="9">
        <v>41407</v>
      </c>
      <c r="E29" t="s">
        <v>336</v>
      </c>
      <c r="F29" t="s">
        <v>621</v>
      </c>
      <c r="G29" s="10">
        <v>2500</v>
      </c>
      <c r="H29" s="10">
        <v>2500</v>
      </c>
      <c r="I29" s="10">
        <v>11790174.359999999</v>
      </c>
      <c r="K29" t="s">
        <v>612</v>
      </c>
      <c r="L29" s="10">
        <v>2500</v>
      </c>
    </row>
    <row r="30" spans="1:12">
      <c r="A30" t="s">
        <v>626</v>
      </c>
      <c r="B30">
        <v>811183</v>
      </c>
      <c r="C30" t="s">
        <v>46</v>
      </c>
      <c r="D30" s="9">
        <v>41408</v>
      </c>
      <c r="E30" t="s">
        <v>336</v>
      </c>
      <c r="F30" t="s">
        <v>617</v>
      </c>
      <c r="G30" s="10">
        <v>1000</v>
      </c>
      <c r="H30" s="10">
        <v>1000</v>
      </c>
      <c r="I30" s="10">
        <v>11791174.359999999</v>
      </c>
      <c r="K30" t="s">
        <v>612</v>
      </c>
      <c r="L30" s="10">
        <v>1000</v>
      </c>
    </row>
    <row r="31" spans="1:12">
      <c r="A31" t="s">
        <v>626</v>
      </c>
      <c r="B31">
        <v>811197</v>
      </c>
      <c r="C31" t="s">
        <v>46</v>
      </c>
      <c r="D31" s="9">
        <v>41410</v>
      </c>
      <c r="E31" t="s">
        <v>336</v>
      </c>
      <c r="F31" t="s">
        <v>629</v>
      </c>
      <c r="G31" s="10">
        <v>2400</v>
      </c>
      <c r="H31" s="10">
        <v>2400</v>
      </c>
      <c r="I31" s="10">
        <v>11793574.359999999</v>
      </c>
      <c r="K31" t="s">
        <v>612</v>
      </c>
      <c r="L31" s="10">
        <v>2400</v>
      </c>
    </row>
    <row r="32" spans="1:12">
      <c r="A32" t="s">
        <v>626</v>
      </c>
      <c r="B32">
        <v>811198</v>
      </c>
      <c r="C32" t="s">
        <v>46</v>
      </c>
      <c r="D32" s="9">
        <v>41411</v>
      </c>
      <c r="E32" t="s">
        <v>336</v>
      </c>
      <c r="F32" t="s">
        <v>617</v>
      </c>
      <c r="G32" s="10">
        <v>3900</v>
      </c>
      <c r="H32" s="10">
        <v>3900</v>
      </c>
      <c r="I32" s="10">
        <v>11797474.359999999</v>
      </c>
      <c r="K32" t="s">
        <v>612</v>
      </c>
      <c r="L32" s="10">
        <v>3900</v>
      </c>
    </row>
    <row r="33" spans="1:12">
      <c r="A33" t="s">
        <v>626</v>
      </c>
      <c r="B33">
        <v>811207</v>
      </c>
      <c r="C33" t="s">
        <v>46</v>
      </c>
      <c r="D33" s="9">
        <v>41412</v>
      </c>
      <c r="E33" t="s">
        <v>336</v>
      </c>
      <c r="F33" t="s">
        <v>630</v>
      </c>
      <c r="G33" s="10">
        <v>353610</v>
      </c>
      <c r="H33" s="10">
        <v>353610</v>
      </c>
      <c r="I33" s="10">
        <v>12151084.359999999</v>
      </c>
      <c r="K33" t="s">
        <v>612</v>
      </c>
      <c r="L33" s="10">
        <v>353610</v>
      </c>
    </row>
    <row r="34" spans="1:12">
      <c r="A34" t="s">
        <v>626</v>
      </c>
      <c r="B34">
        <v>811218</v>
      </c>
      <c r="C34" t="s">
        <v>46</v>
      </c>
      <c r="D34" s="9">
        <v>41413</v>
      </c>
      <c r="E34" t="s">
        <v>336</v>
      </c>
      <c r="F34" t="s">
        <v>631</v>
      </c>
      <c r="G34" s="10">
        <v>4000</v>
      </c>
      <c r="H34" s="10">
        <v>4000</v>
      </c>
      <c r="I34" s="10">
        <v>12155084.359999999</v>
      </c>
      <c r="K34" t="s">
        <v>612</v>
      </c>
      <c r="L34" s="10">
        <v>4000</v>
      </c>
    </row>
    <row r="35" spans="1:12">
      <c r="A35" t="s">
        <v>626</v>
      </c>
      <c r="B35">
        <v>811222</v>
      </c>
      <c r="C35" t="s">
        <v>46</v>
      </c>
      <c r="D35" s="9">
        <v>41414</v>
      </c>
      <c r="E35" t="s">
        <v>336</v>
      </c>
      <c r="F35" t="s">
        <v>632</v>
      </c>
      <c r="G35" s="10">
        <v>28420</v>
      </c>
      <c r="H35" s="10">
        <v>28420</v>
      </c>
      <c r="I35" s="10">
        <v>12183504.359999999</v>
      </c>
      <c r="K35" t="s">
        <v>612</v>
      </c>
      <c r="L35" s="10">
        <v>28420</v>
      </c>
    </row>
    <row r="36" spans="1:12">
      <c r="A36" t="s">
        <v>626</v>
      </c>
      <c r="B36">
        <v>811229</v>
      </c>
      <c r="C36" t="s">
        <v>46</v>
      </c>
      <c r="D36" s="9">
        <v>41415</v>
      </c>
      <c r="E36" t="s">
        <v>336</v>
      </c>
      <c r="F36" t="s">
        <v>633</v>
      </c>
      <c r="G36" s="10">
        <v>12250</v>
      </c>
      <c r="H36" s="10">
        <v>12250</v>
      </c>
      <c r="I36" s="10">
        <v>12195754.359999999</v>
      </c>
      <c r="K36" t="s">
        <v>612</v>
      </c>
      <c r="L36" s="10">
        <v>12250</v>
      </c>
    </row>
    <row r="37" spans="1:12">
      <c r="A37" t="s">
        <v>626</v>
      </c>
      <c r="B37">
        <v>811234</v>
      </c>
      <c r="C37" t="s">
        <v>46</v>
      </c>
      <c r="D37" s="9">
        <v>41416</v>
      </c>
      <c r="E37" t="s">
        <v>336</v>
      </c>
      <c r="F37" t="s">
        <v>634</v>
      </c>
      <c r="G37" s="10">
        <v>3000</v>
      </c>
      <c r="H37" s="10">
        <v>3000</v>
      </c>
      <c r="I37" s="10">
        <v>12198754.359999999</v>
      </c>
      <c r="K37" t="s">
        <v>612</v>
      </c>
      <c r="L37" s="10">
        <v>3000</v>
      </c>
    </row>
    <row r="38" spans="1:12">
      <c r="A38" t="s">
        <v>626</v>
      </c>
      <c r="B38">
        <v>811237</v>
      </c>
      <c r="C38" t="s">
        <v>46</v>
      </c>
      <c r="D38" s="9">
        <v>41417</v>
      </c>
      <c r="E38" t="s">
        <v>336</v>
      </c>
      <c r="F38" t="s">
        <v>635</v>
      </c>
      <c r="G38" s="10">
        <v>13100</v>
      </c>
      <c r="H38" s="10">
        <v>13100</v>
      </c>
      <c r="I38" s="10">
        <v>12211854.359999999</v>
      </c>
      <c r="K38" t="s">
        <v>612</v>
      </c>
      <c r="L38" s="10">
        <v>13100</v>
      </c>
    </row>
    <row r="39" spans="1:12">
      <c r="A39" t="s">
        <v>626</v>
      </c>
      <c r="B39">
        <v>811240</v>
      </c>
      <c r="C39" t="s">
        <v>46</v>
      </c>
      <c r="D39" s="9">
        <v>41418</v>
      </c>
      <c r="E39" t="s">
        <v>336</v>
      </c>
      <c r="F39" t="s">
        <v>635</v>
      </c>
      <c r="G39" s="10">
        <v>1000</v>
      </c>
      <c r="H39" s="10">
        <v>1000</v>
      </c>
      <c r="I39" s="10">
        <v>12212854.359999999</v>
      </c>
      <c r="K39" t="s">
        <v>612</v>
      </c>
      <c r="L39" s="10">
        <v>1000</v>
      </c>
    </row>
    <row r="40" spans="1:12">
      <c r="A40" t="s">
        <v>626</v>
      </c>
      <c r="B40">
        <v>811244</v>
      </c>
      <c r="C40" t="s">
        <v>46</v>
      </c>
      <c r="D40" s="9">
        <v>41419</v>
      </c>
      <c r="E40" t="s">
        <v>336</v>
      </c>
      <c r="F40" t="s">
        <v>635</v>
      </c>
      <c r="G40" s="10">
        <v>1000</v>
      </c>
      <c r="H40" s="10">
        <v>1000</v>
      </c>
      <c r="I40" s="10">
        <v>12213854.359999999</v>
      </c>
      <c r="K40" t="s">
        <v>612</v>
      </c>
      <c r="L40" s="10">
        <v>1000</v>
      </c>
    </row>
    <row r="41" spans="1:12">
      <c r="A41" t="s">
        <v>626</v>
      </c>
      <c r="B41">
        <v>811245</v>
      </c>
      <c r="C41" t="s">
        <v>46</v>
      </c>
      <c r="D41" s="9">
        <v>41420</v>
      </c>
      <c r="E41" t="s">
        <v>336</v>
      </c>
      <c r="F41" t="s">
        <v>635</v>
      </c>
      <c r="G41" s="10">
        <v>8300</v>
      </c>
      <c r="H41" s="10">
        <v>8300</v>
      </c>
      <c r="I41" s="10">
        <v>12222154.359999999</v>
      </c>
      <c r="K41" t="s">
        <v>612</v>
      </c>
      <c r="L41" s="10">
        <v>8300</v>
      </c>
    </row>
    <row r="42" spans="1:12">
      <c r="A42" t="s">
        <v>626</v>
      </c>
      <c r="B42">
        <v>811247</v>
      </c>
      <c r="C42" t="s">
        <v>46</v>
      </c>
      <c r="D42" s="9">
        <v>41421</v>
      </c>
      <c r="E42" t="s">
        <v>336</v>
      </c>
      <c r="F42" t="s">
        <v>632</v>
      </c>
      <c r="G42" s="10">
        <v>9000</v>
      </c>
      <c r="H42" s="10">
        <v>9000</v>
      </c>
      <c r="I42" s="10">
        <v>12231154.359999999</v>
      </c>
      <c r="K42" t="s">
        <v>612</v>
      </c>
      <c r="L42" s="10">
        <v>9000</v>
      </c>
    </row>
    <row r="43" spans="1:12">
      <c r="A43" t="s">
        <v>626</v>
      </c>
      <c r="B43">
        <v>811251</v>
      </c>
      <c r="C43" t="s">
        <v>46</v>
      </c>
      <c r="D43" s="9">
        <v>41422</v>
      </c>
      <c r="E43" t="s">
        <v>336</v>
      </c>
      <c r="F43" t="s">
        <v>634</v>
      </c>
      <c r="G43" s="10">
        <v>1000</v>
      </c>
      <c r="H43" s="10">
        <v>1000</v>
      </c>
      <c r="I43" s="10">
        <v>12232154.359999999</v>
      </c>
      <c r="K43" t="s">
        <v>612</v>
      </c>
      <c r="L43" s="10">
        <v>1000</v>
      </c>
    </row>
    <row r="44" spans="1:12">
      <c r="A44" t="s">
        <v>626</v>
      </c>
      <c r="B44">
        <v>811252</v>
      </c>
      <c r="C44" t="s">
        <v>46</v>
      </c>
      <c r="D44" s="9">
        <v>41423</v>
      </c>
      <c r="E44" t="s">
        <v>336</v>
      </c>
      <c r="F44" t="s">
        <v>634</v>
      </c>
      <c r="G44" s="10">
        <v>4475</v>
      </c>
      <c r="H44" s="10">
        <v>4475</v>
      </c>
      <c r="I44" s="10">
        <v>12236629.359999999</v>
      </c>
      <c r="K44" t="s">
        <v>612</v>
      </c>
      <c r="L44" s="10">
        <v>4475</v>
      </c>
    </row>
    <row r="45" spans="1:12">
      <c r="A45" t="s">
        <v>626</v>
      </c>
      <c r="B45">
        <v>811255</v>
      </c>
      <c r="C45" t="s">
        <v>46</v>
      </c>
      <c r="D45" s="9">
        <v>41424</v>
      </c>
      <c r="E45" t="s">
        <v>336</v>
      </c>
      <c r="F45" t="s">
        <v>631</v>
      </c>
      <c r="G45" s="10">
        <v>11200</v>
      </c>
      <c r="H45" s="10">
        <v>11200</v>
      </c>
      <c r="I45" s="10">
        <v>12247829.359999999</v>
      </c>
      <c r="K45" t="s">
        <v>612</v>
      </c>
      <c r="L45" s="10">
        <v>11200</v>
      </c>
    </row>
    <row r="46" spans="1:12">
      <c r="A46" t="s">
        <v>626</v>
      </c>
      <c r="B46">
        <v>811259</v>
      </c>
      <c r="C46" t="s">
        <v>46</v>
      </c>
      <c r="D46" s="9">
        <v>41425</v>
      </c>
      <c r="E46" t="s">
        <v>336</v>
      </c>
      <c r="F46" t="s">
        <v>635</v>
      </c>
      <c r="G46" s="10">
        <v>9840</v>
      </c>
      <c r="H46" s="10">
        <v>9840</v>
      </c>
      <c r="I46" s="10">
        <v>12257669.359999999</v>
      </c>
      <c r="K46" t="s">
        <v>612</v>
      </c>
      <c r="L46" s="10">
        <v>9840</v>
      </c>
    </row>
    <row r="47" spans="1:12">
      <c r="A47" t="s">
        <v>626</v>
      </c>
      <c r="B47">
        <v>811264</v>
      </c>
      <c r="C47" t="s">
        <v>46</v>
      </c>
      <c r="D47" s="9">
        <v>41426</v>
      </c>
      <c r="E47" t="s">
        <v>336</v>
      </c>
      <c r="F47" t="s">
        <v>636</v>
      </c>
      <c r="G47" s="10">
        <v>4000</v>
      </c>
      <c r="H47" s="10">
        <v>4000</v>
      </c>
      <c r="I47" s="10">
        <v>12261669.359999999</v>
      </c>
      <c r="K47" t="s">
        <v>612</v>
      </c>
      <c r="L47" s="10">
        <v>4000</v>
      </c>
    </row>
    <row r="48" spans="1:12">
      <c r="A48" t="s">
        <v>626</v>
      </c>
      <c r="B48">
        <v>811266</v>
      </c>
      <c r="C48" t="s">
        <v>46</v>
      </c>
      <c r="D48" s="9">
        <v>41427</v>
      </c>
      <c r="E48" t="s">
        <v>336</v>
      </c>
      <c r="F48" t="s">
        <v>635</v>
      </c>
      <c r="G48" s="10">
        <v>1000</v>
      </c>
      <c r="H48" s="10">
        <v>1000</v>
      </c>
      <c r="I48" s="10">
        <v>12262669.359999999</v>
      </c>
      <c r="K48" t="s">
        <v>612</v>
      </c>
      <c r="L48" s="10">
        <v>1000</v>
      </c>
    </row>
    <row r="49" spans="1:12">
      <c r="A49" t="s">
        <v>626</v>
      </c>
      <c r="B49">
        <v>811269</v>
      </c>
      <c r="C49" t="s">
        <v>46</v>
      </c>
      <c r="D49" s="9">
        <v>41428</v>
      </c>
      <c r="E49" t="s">
        <v>336</v>
      </c>
      <c r="F49" t="s">
        <v>637</v>
      </c>
      <c r="G49" s="10">
        <v>6250</v>
      </c>
      <c r="H49" s="10">
        <v>6250</v>
      </c>
      <c r="I49" s="10">
        <v>12268919.359999999</v>
      </c>
      <c r="K49" t="s">
        <v>612</v>
      </c>
      <c r="L49" s="10">
        <v>6250</v>
      </c>
    </row>
    <row r="50" spans="1:12">
      <c r="A50" t="s">
        <v>626</v>
      </c>
      <c r="B50">
        <v>811279</v>
      </c>
      <c r="C50" t="s">
        <v>46</v>
      </c>
      <c r="D50" s="9">
        <v>41429</v>
      </c>
      <c r="E50" t="s">
        <v>336</v>
      </c>
      <c r="F50" t="s">
        <v>638</v>
      </c>
      <c r="G50" s="10">
        <v>5500</v>
      </c>
      <c r="H50" s="10">
        <v>5500</v>
      </c>
      <c r="I50" s="10">
        <v>12274419.359999999</v>
      </c>
      <c r="K50" t="s">
        <v>612</v>
      </c>
      <c r="L50" s="10">
        <v>5500</v>
      </c>
    </row>
    <row r="51" spans="1:12">
      <c r="A51" t="s">
        <v>626</v>
      </c>
      <c r="B51">
        <v>811280</v>
      </c>
      <c r="C51" t="s">
        <v>46</v>
      </c>
      <c r="D51" s="9">
        <v>41430</v>
      </c>
      <c r="E51" t="s">
        <v>336</v>
      </c>
      <c r="F51" t="s">
        <v>635</v>
      </c>
      <c r="G51" s="10">
        <v>1000</v>
      </c>
      <c r="H51" s="10">
        <v>1000</v>
      </c>
      <c r="I51" s="10">
        <v>12275419.359999999</v>
      </c>
      <c r="K51" t="s">
        <v>612</v>
      </c>
      <c r="L51" s="10">
        <v>1000</v>
      </c>
    </row>
    <row r="52" spans="1:12">
      <c r="A52" t="s">
        <v>626</v>
      </c>
      <c r="B52">
        <v>811282</v>
      </c>
      <c r="C52" t="s">
        <v>46</v>
      </c>
      <c r="D52" s="9">
        <v>41431</v>
      </c>
      <c r="E52" t="s">
        <v>336</v>
      </c>
      <c r="F52" t="s">
        <v>635</v>
      </c>
      <c r="G52" s="10">
        <v>5290</v>
      </c>
      <c r="H52" s="10">
        <v>5290</v>
      </c>
      <c r="I52" s="10">
        <v>12280709.359999999</v>
      </c>
      <c r="K52" t="s">
        <v>612</v>
      </c>
      <c r="L52" s="10">
        <v>5290</v>
      </c>
    </row>
    <row r="53" spans="1:12">
      <c r="A53" t="s">
        <v>626</v>
      </c>
      <c r="B53">
        <v>811285</v>
      </c>
      <c r="C53" t="s">
        <v>46</v>
      </c>
      <c r="D53" s="9">
        <v>41432</v>
      </c>
      <c r="E53" t="s">
        <v>336</v>
      </c>
      <c r="F53" t="s">
        <v>638</v>
      </c>
      <c r="G53" s="10">
        <v>3000</v>
      </c>
      <c r="H53" s="10">
        <v>3000</v>
      </c>
      <c r="I53" s="10">
        <v>12283709.359999999</v>
      </c>
      <c r="K53" t="s">
        <v>612</v>
      </c>
      <c r="L53" s="10">
        <v>3000</v>
      </c>
    </row>
    <row r="54" spans="1:12">
      <c r="A54" t="s">
        <v>626</v>
      </c>
      <c r="B54">
        <v>811310</v>
      </c>
      <c r="C54" t="s">
        <v>46</v>
      </c>
      <c r="D54" s="9">
        <v>41433</v>
      </c>
      <c r="E54" t="s">
        <v>336</v>
      </c>
      <c r="F54" t="s">
        <v>631</v>
      </c>
      <c r="G54" s="10">
        <v>5700</v>
      </c>
      <c r="H54" s="10">
        <v>5700</v>
      </c>
      <c r="I54" s="10">
        <v>12289409.359999999</v>
      </c>
      <c r="K54" t="s">
        <v>612</v>
      </c>
      <c r="L54" s="10">
        <v>5700</v>
      </c>
    </row>
    <row r="55" spans="1:12">
      <c r="A55" t="s">
        <v>626</v>
      </c>
      <c r="B55">
        <v>811318</v>
      </c>
      <c r="C55" t="s">
        <v>46</v>
      </c>
      <c r="D55" s="9">
        <v>41434</v>
      </c>
      <c r="E55" t="s">
        <v>336</v>
      </c>
      <c r="F55" t="s">
        <v>639</v>
      </c>
      <c r="G55" s="10">
        <v>1000</v>
      </c>
      <c r="H55" s="10">
        <v>1000</v>
      </c>
      <c r="I55" s="10">
        <v>12290409.359999999</v>
      </c>
      <c r="K55" t="s">
        <v>612</v>
      </c>
      <c r="L55" s="10">
        <v>1000</v>
      </c>
    </row>
    <row r="56" spans="1:12">
      <c r="A56" t="s">
        <v>626</v>
      </c>
      <c r="B56">
        <v>811319</v>
      </c>
      <c r="C56" t="s">
        <v>46</v>
      </c>
      <c r="D56" s="9">
        <v>41435</v>
      </c>
      <c r="E56" t="s">
        <v>336</v>
      </c>
      <c r="F56" t="s">
        <v>634</v>
      </c>
      <c r="G56" s="10">
        <v>1000</v>
      </c>
      <c r="H56" s="10">
        <v>1000</v>
      </c>
      <c r="I56" s="10">
        <v>12291409.359999999</v>
      </c>
      <c r="K56" t="s">
        <v>612</v>
      </c>
      <c r="L56" s="10">
        <v>1000</v>
      </c>
    </row>
    <row r="57" spans="1:12">
      <c r="A57" t="s">
        <v>626</v>
      </c>
      <c r="B57">
        <v>811322</v>
      </c>
      <c r="C57" t="s">
        <v>46</v>
      </c>
      <c r="D57" s="9">
        <v>41436</v>
      </c>
      <c r="E57" t="s">
        <v>336</v>
      </c>
      <c r="F57" t="s">
        <v>640</v>
      </c>
      <c r="G57" s="10">
        <v>13560</v>
      </c>
      <c r="H57" s="10">
        <v>13560</v>
      </c>
      <c r="I57" s="10">
        <v>12304969.359999999</v>
      </c>
      <c r="K57" t="s">
        <v>612</v>
      </c>
      <c r="L57" s="10">
        <v>13560</v>
      </c>
    </row>
    <row r="58" spans="1:12">
      <c r="A58" t="s">
        <v>626</v>
      </c>
      <c r="B58">
        <v>811324</v>
      </c>
      <c r="C58" t="s">
        <v>46</v>
      </c>
      <c r="D58" s="9">
        <v>41437</v>
      </c>
      <c r="E58" t="s">
        <v>336</v>
      </c>
      <c r="F58" t="s">
        <v>631</v>
      </c>
      <c r="G58" s="10">
        <v>507000</v>
      </c>
      <c r="H58" s="10">
        <v>507000</v>
      </c>
      <c r="I58" s="10">
        <v>12811969.359999999</v>
      </c>
      <c r="K58" t="s">
        <v>612</v>
      </c>
      <c r="L58" s="10">
        <v>507000</v>
      </c>
    </row>
    <row r="59" spans="1:12">
      <c r="A59" t="s">
        <v>641</v>
      </c>
      <c r="B59">
        <v>811187</v>
      </c>
      <c r="C59" t="s">
        <v>46</v>
      </c>
      <c r="D59" s="9">
        <v>41409</v>
      </c>
      <c r="E59" t="s">
        <v>336</v>
      </c>
      <c r="F59" t="s">
        <v>617</v>
      </c>
      <c r="G59" s="10">
        <v>1000</v>
      </c>
      <c r="H59" s="10">
        <v>1000</v>
      </c>
      <c r="I59" s="10">
        <v>12812969.359999999</v>
      </c>
      <c r="K59" t="s">
        <v>612</v>
      </c>
      <c r="L59" s="10">
        <v>1000</v>
      </c>
    </row>
    <row r="60" spans="1:12">
      <c r="A60" t="s">
        <v>641</v>
      </c>
      <c r="B60">
        <v>811329</v>
      </c>
      <c r="C60" t="s">
        <v>46</v>
      </c>
      <c r="D60" s="9">
        <v>41438</v>
      </c>
      <c r="E60" t="s">
        <v>336</v>
      </c>
      <c r="F60" t="s">
        <v>642</v>
      </c>
      <c r="G60" s="10">
        <v>5600</v>
      </c>
      <c r="H60" s="10">
        <v>5600</v>
      </c>
      <c r="I60" s="10">
        <v>12818569.359999999</v>
      </c>
      <c r="K60" t="s">
        <v>612</v>
      </c>
      <c r="L60" s="10">
        <v>5600</v>
      </c>
    </row>
    <row r="61" spans="1:12">
      <c r="A61" t="s">
        <v>641</v>
      </c>
      <c r="B61">
        <v>811334</v>
      </c>
      <c r="C61" t="s">
        <v>46</v>
      </c>
      <c r="D61" s="9">
        <v>41440</v>
      </c>
      <c r="E61" t="s">
        <v>336</v>
      </c>
      <c r="F61" t="s">
        <v>643</v>
      </c>
      <c r="G61" s="10">
        <v>7000</v>
      </c>
      <c r="H61" s="10">
        <v>7000</v>
      </c>
      <c r="I61" s="10">
        <v>12825569.359999999</v>
      </c>
      <c r="K61" t="s">
        <v>612</v>
      </c>
      <c r="L61" s="10">
        <v>7000</v>
      </c>
    </row>
    <row r="62" spans="1:12">
      <c r="A62" t="s">
        <v>641</v>
      </c>
      <c r="B62">
        <v>811335</v>
      </c>
      <c r="C62" t="s">
        <v>46</v>
      </c>
      <c r="D62" s="9">
        <v>41441</v>
      </c>
      <c r="E62" t="s">
        <v>336</v>
      </c>
      <c r="F62" t="s">
        <v>644</v>
      </c>
      <c r="G62" s="10">
        <v>4250</v>
      </c>
      <c r="H62" s="10">
        <v>4250</v>
      </c>
      <c r="I62" s="10">
        <v>12829819.359999999</v>
      </c>
      <c r="K62" t="s">
        <v>612</v>
      </c>
      <c r="L62" s="10">
        <v>4250</v>
      </c>
    </row>
    <row r="63" spans="1:12">
      <c r="A63" t="s">
        <v>641</v>
      </c>
      <c r="B63">
        <v>811336</v>
      </c>
      <c r="C63" t="s">
        <v>46</v>
      </c>
      <c r="D63" s="9">
        <v>41442</v>
      </c>
      <c r="E63" t="s">
        <v>336</v>
      </c>
      <c r="F63" t="s">
        <v>645</v>
      </c>
      <c r="G63" s="10">
        <v>4150</v>
      </c>
      <c r="H63" s="10">
        <v>4150</v>
      </c>
      <c r="I63" s="10">
        <v>12833969.359999999</v>
      </c>
      <c r="K63" t="s">
        <v>612</v>
      </c>
      <c r="L63" s="10">
        <v>4150</v>
      </c>
    </row>
    <row r="64" spans="1:12">
      <c r="A64" t="s">
        <v>641</v>
      </c>
      <c r="B64">
        <v>811340</v>
      </c>
      <c r="C64" t="s">
        <v>46</v>
      </c>
      <c r="D64" s="9">
        <v>41443</v>
      </c>
      <c r="E64" t="s">
        <v>336</v>
      </c>
      <c r="F64" t="s">
        <v>645</v>
      </c>
      <c r="G64" s="10">
        <v>15900</v>
      </c>
      <c r="H64" s="10">
        <v>15900</v>
      </c>
      <c r="I64" s="10">
        <v>12849869.359999999</v>
      </c>
      <c r="K64" t="s">
        <v>612</v>
      </c>
      <c r="L64" s="10">
        <v>15900</v>
      </c>
    </row>
    <row r="65" spans="1:12">
      <c r="A65" t="s">
        <v>641</v>
      </c>
      <c r="B65">
        <v>811348</v>
      </c>
      <c r="C65" t="s">
        <v>46</v>
      </c>
      <c r="D65" s="9">
        <v>41444</v>
      </c>
      <c r="E65" t="s">
        <v>336</v>
      </c>
      <c r="F65" t="s">
        <v>646</v>
      </c>
      <c r="G65" s="10">
        <v>1000</v>
      </c>
      <c r="H65" s="10">
        <v>1000</v>
      </c>
      <c r="I65" s="10">
        <v>12850869.359999999</v>
      </c>
      <c r="K65" t="s">
        <v>612</v>
      </c>
      <c r="L65" s="10">
        <v>1000</v>
      </c>
    </row>
    <row r="66" spans="1:12">
      <c r="A66" t="s">
        <v>641</v>
      </c>
      <c r="B66">
        <v>811349</v>
      </c>
      <c r="C66" t="s">
        <v>46</v>
      </c>
      <c r="D66" s="9">
        <v>41445</v>
      </c>
      <c r="E66" t="s">
        <v>336</v>
      </c>
      <c r="F66" t="s">
        <v>647</v>
      </c>
      <c r="G66" s="10">
        <v>7100</v>
      </c>
      <c r="H66" s="10">
        <v>7100</v>
      </c>
      <c r="I66" s="10">
        <v>12857969.359999999</v>
      </c>
      <c r="K66" t="s">
        <v>612</v>
      </c>
      <c r="L66" s="10">
        <v>7100</v>
      </c>
    </row>
    <row r="67" spans="1:12">
      <c r="A67" t="s">
        <v>641</v>
      </c>
      <c r="B67">
        <v>811351</v>
      </c>
      <c r="C67" t="s">
        <v>46</v>
      </c>
      <c r="D67" s="9">
        <v>41446</v>
      </c>
      <c r="E67" t="s">
        <v>336</v>
      </c>
      <c r="F67" t="s">
        <v>643</v>
      </c>
      <c r="G67" s="10">
        <v>4000</v>
      </c>
      <c r="H67" s="10">
        <v>4000</v>
      </c>
      <c r="I67" s="10">
        <v>12861969.359999999</v>
      </c>
      <c r="K67" t="s">
        <v>612</v>
      </c>
      <c r="L67" s="10">
        <v>4000</v>
      </c>
    </row>
    <row r="68" spans="1:12">
      <c r="A68" t="s">
        <v>641</v>
      </c>
      <c r="B68">
        <v>811356</v>
      </c>
      <c r="C68" t="s">
        <v>46</v>
      </c>
      <c r="D68" s="9">
        <v>41447</v>
      </c>
      <c r="E68" t="s">
        <v>336</v>
      </c>
      <c r="F68" t="s">
        <v>648</v>
      </c>
      <c r="G68" s="10">
        <v>213120</v>
      </c>
      <c r="H68" s="10">
        <v>213120</v>
      </c>
      <c r="I68" s="10">
        <v>13075089.359999999</v>
      </c>
      <c r="K68" t="s">
        <v>612</v>
      </c>
      <c r="L68" s="10">
        <v>213120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21"/>
  <sheetViews>
    <sheetView workbookViewId="0">
      <selection activeCell="E23" sqref="E23"/>
    </sheetView>
  </sheetViews>
  <sheetFormatPr defaultRowHeight="14.4"/>
  <cols>
    <col min="1" max="1" width="5.88671875" bestFit="1" customWidth="1"/>
    <col min="2" max="2" width="12.21875" bestFit="1" customWidth="1"/>
    <col min="3" max="3" width="12.21875" customWidth="1"/>
    <col min="4" max="4" width="53.6640625" customWidth="1"/>
    <col min="5" max="5" width="15.33203125" bestFit="1" customWidth="1"/>
    <col min="6" max="6" width="11.33203125" bestFit="1" customWidth="1"/>
  </cols>
  <sheetData>
    <row r="1" spans="1:6" ht="28.8">
      <c r="A1" s="34" t="s">
        <v>2</v>
      </c>
      <c r="B1" s="34" t="s">
        <v>3</v>
      </c>
      <c r="C1" s="34" t="s">
        <v>510</v>
      </c>
      <c r="D1" s="34" t="s">
        <v>4</v>
      </c>
      <c r="E1" s="34" t="s">
        <v>5</v>
      </c>
      <c r="F1" s="25" t="s">
        <v>6</v>
      </c>
    </row>
    <row r="2" spans="1:6">
      <c r="A2" s="5">
        <f>1</f>
        <v>1</v>
      </c>
      <c r="B2" s="6">
        <v>45275</v>
      </c>
      <c r="C2" s="6"/>
      <c r="D2" s="36" t="s">
        <v>338</v>
      </c>
      <c r="E2" s="8" t="s">
        <v>337</v>
      </c>
      <c r="F2" s="35">
        <v>125000</v>
      </c>
    </row>
    <row r="3" spans="1:6">
      <c r="A3" s="5">
        <f t="shared" ref="A3:A13" si="0">1+A2</f>
        <v>2</v>
      </c>
      <c r="B3" s="6">
        <v>45275</v>
      </c>
      <c r="C3" s="6"/>
      <c r="D3" s="36" t="s">
        <v>339</v>
      </c>
      <c r="E3" s="8" t="s">
        <v>337</v>
      </c>
      <c r="F3" s="35">
        <v>108000</v>
      </c>
    </row>
    <row r="4" spans="1:6">
      <c r="A4" s="5">
        <f t="shared" si="0"/>
        <v>3</v>
      </c>
      <c r="B4" s="6">
        <v>45275</v>
      </c>
      <c r="C4" s="6"/>
      <c r="D4" s="36" t="s">
        <v>340</v>
      </c>
      <c r="E4" s="8" t="s">
        <v>337</v>
      </c>
      <c r="F4" s="35">
        <v>86000</v>
      </c>
    </row>
    <row r="5" spans="1:6">
      <c r="A5" s="5">
        <f t="shared" si="0"/>
        <v>4</v>
      </c>
      <c r="B5" s="6">
        <v>45275</v>
      </c>
      <c r="C5" s="6"/>
      <c r="D5" s="36" t="s">
        <v>341</v>
      </c>
      <c r="E5" s="8" t="s">
        <v>337</v>
      </c>
      <c r="F5" s="35">
        <v>500086.14</v>
      </c>
    </row>
    <row r="6" spans="1:6">
      <c r="A6" s="5">
        <f t="shared" si="0"/>
        <v>5</v>
      </c>
      <c r="B6" s="6">
        <v>45275</v>
      </c>
      <c r="C6" s="6"/>
      <c r="D6" s="36" t="s">
        <v>342</v>
      </c>
      <c r="E6" s="8" t="s">
        <v>337</v>
      </c>
      <c r="F6" s="35">
        <v>290000</v>
      </c>
    </row>
    <row r="7" spans="1:6">
      <c r="A7" s="5">
        <f t="shared" si="0"/>
        <v>6</v>
      </c>
      <c r="B7" s="6">
        <v>45275</v>
      </c>
      <c r="C7" s="6"/>
      <c r="D7" s="36" t="s">
        <v>343</v>
      </c>
      <c r="E7" s="8" t="s">
        <v>337</v>
      </c>
      <c r="F7" s="35">
        <v>140000</v>
      </c>
    </row>
    <row r="8" spans="1:6">
      <c r="A8" s="5">
        <f t="shared" si="0"/>
        <v>7</v>
      </c>
      <c r="B8" s="6">
        <v>45275</v>
      </c>
      <c r="C8" s="6"/>
      <c r="D8" s="36" t="s">
        <v>344</v>
      </c>
      <c r="E8" s="8" t="s">
        <v>337</v>
      </c>
      <c r="F8" s="35">
        <v>107536</v>
      </c>
    </row>
    <row r="9" spans="1:6">
      <c r="A9" s="5">
        <f t="shared" si="0"/>
        <v>8</v>
      </c>
      <c r="B9" s="6">
        <v>45275</v>
      </c>
      <c r="C9" s="6"/>
      <c r="D9" s="36" t="s">
        <v>345</v>
      </c>
      <c r="E9" s="8" t="s">
        <v>337</v>
      </c>
      <c r="F9" s="35">
        <v>96390</v>
      </c>
    </row>
    <row r="10" spans="1:6">
      <c r="A10" s="5">
        <f t="shared" si="0"/>
        <v>9</v>
      </c>
      <c r="B10" s="6">
        <v>45275</v>
      </c>
      <c r="C10" s="6"/>
      <c r="D10" s="36" t="s">
        <v>346</v>
      </c>
      <c r="E10" s="8" t="s">
        <v>337</v>
      </c>
      <c r="F10" s="35">
        <v>255862.07</v>
      </c>
    </row>
    <row r="11" spans="1:6">
      <c r="A11" s="5">
        <f t="shared" si="0"/>
        <v>10</v>
      </c>
      <c r="B11" s="6">
        <v>45275</v>
      </c>
      <c r="C11" s="6"/>
      <c r="D11" s="36" t="s">
        <v>347</v>
      </c>
      <c r="E11" s="8" t="s">
        <v>337</v>
      </c>
      <c r="F11" s="37">
        <v>492000</v>
      </c>
    </row>
    <row r="12" spans="1:6">
      <c r="A12" s="5">
        <f t="shared" si="0"/>
        <v>11</v>
      </c>
      <c r="B12" s="6">
        <v>45275</v>
      </c>
      <c r="C12" s="6"/>
      <c r="D12" s="36" t="s">
        <v>348</v>
      </c>
      <c r="E12" s="8" t="s">
        <v>337</v>
      </c>
      <c r="F12" s="35">
        <v>507804.77</v>
      </c>
    </row>
    <row r="13" spans="1:6">
      <c r="A13" s="5">
        <f t="shared" si="0"/>
        <v>12</v>
      </c>
      <c r="B13" s="6">
        <v>45275</v>
      </c>
      <c r="C13" s="6"/>
      <c r="D13" s="36" t="s">
        <v>349</v>
      </c>
      <c r="E13" s="8" t="s">
        <v>337</v>
      </c>
      <c r="F13" s="35">
        <v>333360.11</v>
      </c>
    </row>
    <row r="14" spans="1:6">
      <c r="A14" s="5">
        <f>1+A13</f>
        <v>13</v>
      </c>
      <c r="B14" s="6">
        <v>45275</v>
      </c>
      <c r="C14" s="6"/>
      <c r="D14" s="36" t="s">
        <v>350</v>
      </c>
      <c r="E14" s="8" t="s">
        <v>337</v>
      </c>
      <c r="F14" s="35">
        <v>266871.59000000003</v>
      </c>
    </row>
    <row r="15" spans="1:6">
      <c r="A15" s="5">
        <f>1+A14</f>
        <v>14</v>
      </c>
      <c r="B15" s="6">
        <v>45275</v>
      </c>
      <c r="C15" s="6"/>
      <c r="D15" s="36" t="s">
        <v>351</v>
      </c>
      <c r="E15" s="8" t="s">
        <v>337</v>
      </c>
      <c r="F15" s="35">
        <v>208418</v>
      </c>
    </row>
    <row r="16" spans="1:6">
      <c r="A16" s="5">
        <f>1+A15</f>
        <v>15</v>
      </c>
      <c r="B16" s="6">
        <v>45275</v>
      </c>
      <c r="C16" s="6"/>
      <c r="D16" s="36" t="s">
        <v>352</v>
      </c>
      <c r="E16" s="8" t="s">
        <v>337</v>
      </c>
      <c r="F16" s="35">
        <v>205500</v>
      </c>
    </row>
    <row r="17" spans="1:6">
      <c r="A17" s="5">
        <f>1+A16</f>
        <v>16</v>
      </c>
      <c r="B17" s="6">
        <v>45275</v>
      </c>
      <c r="C17" s="6"/>
      <c r="D17" s="36" t="s">
        <v>353</v>
      </c>
      <c r="E17" s="8" t="s">
        <v>337</v>
      </c>
      <c r="F17" s="35">
        <v>126743.53</v>
      </c>
    </row>
    <row r="18" spans="1:6">
      <c r="A18" s="5">
        <f>1+A17</f>
        <v>17</v>
      </c>
      <c r="B18" s="6">
        <v>45275</v>
      </c>
      <c r="C18" s="6"/>
      <c r="D18" s="36" t="s">
        <v>354</v>
      </c>
      <c r="E18" s="8" t="s">
        <v>337</v>
      </c>
      <c r="F18" s="35">
        <v>72500</v>
      </c>
    </row>
    <row r="19" spans="1:6" ht="15" thickBot="1">
      <c r="F19" s="33">
        <f>SUM(F2:F18)</f>
        <v>3922072.2099999995</v>
      </c>
    </row>
    <row r="20" spans="1:6" ht="15" thickTop="1">
      <c r="F20" s="43">
        <f>F19-'Final summary'!E29</f>
        <v>3922072.2099999995</v>
      </c>
    </row>
    <row r="21" spans="1:6">
      <c r="F21" s="43">
        <f>F19-F20</f>
        <v>0</v>
      </c>
    </row>
  </sheetData>
  <pageMargins left="0.25" right="0.25" top="0.75" bottom="0.75" header="0.3" footer="0.3"/>
  <pageSetup scale="9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"/>
  <sheetViews>
    <sheetView topLeftCell="A4" workbookViewId="0">
      <selection activeCell="H11" sqref="H11"/>
    </sheetView>
  </sheetViews>
  <sheetFormatPr defaultRowHeight="13.2"/>
  <cols>
    <col min="1" max="1" width="8.6640625" style="93" customWidth="1"/>
    <col min="2" max="2" width="8.88671875" style="77"/>
    <col min="3" max="3" width="12.44140625" style="77" customWidth="1"/>
    <col min="4" max="4" width="13.6640625" style="77" customWidth="1"/>
    <col min="5" max="5" width="28.33203125" style="77" customWidth="1"/>
    <col min="6" max="6" width="16.109375" style="77" customWidth="1"/>
    <col min="7" max="7" width="16.44140625" style="77" customWidth="1"/>
    <col min="8" max="8" width="12.88671875" style="77" customWidth="1"/>
    <col min="9" max="9" width="21.5546875" style="77" customWidth="1"/>
    <col min="10" max="10" width="11.33203125" style="77" customWidth="1"/>
    <col min="11" max="16384" width="8.88671875" style="77"/>
  </cols>
  <sheetData>
    <row r="1" spans="1:10" ht="16.2">
      <c r="A1" s="110" t="s">
        <v>692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6.2">
      <c r="A2" s="111" t="s">
        <v>693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0" ht="48.6">
      <c r="A3" s="78" t="s">
        <v>510</v>
      </c>
      <c r="B3" s="79" t="s">
        <v>694</v>
      </c>
      <c r="C3" s="80" t="s">
        <v>695</v>
      </c>
      <c r="D3" s="80" t="s">
        <v>696</v>
      </c>
      <c r="E3" s="81" t="s">
        <v>697</v>
      </c>
      <c r="F3" s="80" t="s">
        <v>698</v>
      </c>
      <c r="G3" s="82" t="s">
        <v>699</v>
      </c>
      <c r="H3" s="83" t="s">
        <v>700</v>
      </c>
      <c r="I3" s="84" t="s">
        <v>701</v>
      </c>
      <c r="J3" s="85" t="s">
        <v>702</v>
      </c>
    </row>
    <row r="4" spans="1:10" ht="21.6">
      <c r="A4" s="86">
        <v>45400</v>
      </c>
      <c r="B4" s="87" t="s">
        <v>703</v>
      </c>
      <c r="C4" s="88" t="s">
        <v>11</v>
      </c>
      <c r="D4" s="88" t="s">
        <v>704</v>
      </c>
      <c r="E4" s="87" t="s">
        <v>705</v>
      </c>
      <c r="F4" s="89" t="s">
        <v>706</v>
      </c>
      <c r="G4" s="88" t="s">
        <v>707</v>
      </c>
      <c r="H4" s="90">
        <v>165880</v>
      </c>
      <c r="I4" s="89" t="s">
        <v>708</v>
      </c>
      <c r="J4" s="88" t="s">
        <v>709</v>
      </c>
    </row>
    <row r="5" spans="1:10" s="92" customFormat="1" ht="21.6">
      <c r="A5" s="86">
        <v>45313</v>
      </c>
      <c r="B5" s="87" t="s">
        <v>710</v>
      </c>
      <c r="C5" s="88" t="s">
        <v>446</v>
      </c>
      <c r="D5" s="88" t="s">
        <v>704</v>
      </c>
      <c r="E5" s="87" t="s">
        <v>711</v>
      </c>
      <c r="F5" s="91" t="s">
        <v>712</v>
      </c>
      <c r="G5" s="88" t="s">
        <v>707</v>
      </c>
      <c r="H5" s="90">
        <v>9003391</v>
      </c>
      <c r="I5" s="89" t="s">
        <v>713</v>
      </c>
      <c r="J5" s="91" t="s">
        <v>709</v>
      </c>
    </row>
    <row r="6" spans="1:10" s="92" customFormat="1" ht="21.6">
      <c r="A6" s="86">
        <v>45313</v>
      </c>
      <c r="B6" s="87" t="s">
        <v>710</v>
      </c>
      <c r="C6" s="88" t="s">
        <v>446</v>
      </c>
      <c r="D6" s="88" t="s">
        <v>704</v>
      </c>
      <c r="E6" s="87" t="s">
        <v>711</v>
      </c>
      <c r="F6" s="91" t="s">
        <v>712</v>
      </c>
      <c r="G6" s="88" t="s">
        <v>707</v>
      </c>
      <c r="H6" s="90">
        <v>1236320</v>
      </c>
      <c r="I6" s="89" t="s">
        <v>713</v>
      </c>
      <c r="J6" s="91" t="s">
        <v>709</v>
      </c>
    </row>
    <row r="7" spans="1:10" s="92" customFormat="1" ht="29.25" customHeight="1">
      <c r="A7" s="86" t="s">
        <v>714</v>
      </c>
      <c r="B7" s="87" t="s">
        <v>715</v>
      </c>
      <c r="C7" s="88" t="s">
        <v>11</v>
      </c>
      <c r="D7" s="88" t="s">
        <v>704</v>
      </c>
      <c r="E7" s="87" t="s">
        <v>716</v>
      </c>
      <c r="F7" s="89" t="s">
        <v>717</v>
      </c>
      <c r="G7" s="88" t="s">
        <v>707</v>
      </c>
      <c r="H7" s="90">
        <v>126092</v>
      </c>
      <c r="I7" s="89" t="s">
        <v>718</v>
      </c>
      <c r="J7" s="88" t="s">
        <v>709</v>
      </c>
    </row>
    <row r="8" spans="1:10" ht="21.6">
      <c r="A8" s="86" t="s">
        <v>719</v>
      </c>
      <c r="B8" s="87" t="s">
        <v>720</v>
      </c>
      <c r="C8" s="88" t="s">
        <v>11</v>
      </c>
      <c r="D8" s="88" t="s">
        <v>704</v>
      </c>
      <c r="E8" s="87" t="s">
        <v>721</v>
      </c>
      <c r="F8" s="88" t="s">
        <v>712</v>
      </c>
      <c r="G8" s="89" t="s">
        <v>707</v>
      </c>
      <c r="H8" s="90">
        <v>412380</v>
      </c>
      <c r="I8" s="89" t="s">
        <v>718</v>
      </c>
      <c r="J8" s="88" t="s">
        <v>709</v>
      </c>
    </row>
    <row r="9" spans="1:10" s="92" customFormat="1" ht="43.2">
      <c r="A9" s="86">
        <v>45421</v>
      </c>
      <c r="B9" s="87" t="s">
        <v>722</v>
      </c>
      <c r="C9" s="88" t="s">
        <v>723</v>
      </c>
      <c r="D9" s="88" t="s">
        <v>704</v>
      </c>
      <c r="E9" s="87" t="s">
        <v>724</v>
      </c>
      <c r="F9" s="88" t="s">
        <v>725</v>
      </c>
      <c r="G9" s="89" t="s">
        <v>726</v>
      </c>
      <c r="H9" s="88"/>
      <c r="I9" s="89" t="s">
        <v>727</v>
      </c>
      <c r="J9" s="88" t="s">
        <v>709</v>
      </c>
    </row>
    <row r="10" spans="1:10">
      <c r="H10" s="94">
        <f>SUM(H4:H9)</f>
        <v>10944063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opLeftCell="A4" workbookViewId="0">
      <pane xSplit="5" ySplit="1" topLeftCell="F12" activePane="bottomRight" state="frozen"/>
      <selection activeCell="J28" sqref="J28"/>
      <selection pane="topRight" activeCell="J28" sqref="J28"/>
      <selection pane="bottomLeft" activeCell="J28" sqref="J28"/>
      <selection pane="bottomRight" activeCell="J28" sqref="J28"/>
    </sheetView>
  </sheetViews>
  <sheetFormatPr defaultRowHeight="14.4"/>
  <cols>
    <col min="1" max="1" width="6" bestFit="1" customWidth="1"/>
    <col min="2" max="2" width="12.33203125" customWidth="1"/>
    <col min="3" max="3" width="44.77734375" customWidth="1"/>
    <col min="4" max="4" width="16.5546875" bestFit="1" customWidth="1"/>
    <col min="5" max="5" width="13.109375" style="13" bestFit="1" customWidth="1"/>
    <col min="6" max="6" width="12.77734375" style="13" bestFit="1" customWidth="1"/>
    <col min="7" max="7" width="13.109375" style="13" bestFit="1" customWidth="1"/>
    <col min="8" max="8" width="8.88671875" style="13" bestFit="1" customWidth="1"/>
    <col min="9" max="9" width="10.21875" style="13" bestFit="1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327</v>
      </c>
      <c r="E3" s="2"/>
      <c r="F3" s="2"/>
      <c r="G3" s="2"/>
      <c r="H3" s="2"/>
      <c r="I3" s="2"/>
    </row>
    <row r="4" spans="1:9" ht="28.8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25" t="s">
        <v>320</v>
      </c>
      <c r="G4" s="25" t="s">
        <v>321</v>
      </c>
      <c r="H4" s="25" t="s">
        <v>322</v>
      </c>
    </row>
    <row r="5" spans="1:9">
      <c r="A5" s="5">
        <v>1</v>
      </c>
      <c r="B5" s="6">
        <v>45066</v>
      </c>
      <c r="C5" s="8" t="s">
        <v>8</v>
      </c>
      <c r="D5" s="5" t="s">
        <v>7</v>
      </c>
      <c r="E5" s="7">
        <v>105376</v>
      </c>
      <c r="F5" s="7"/>
      <c r="G5" s="7"/>
      <c r="H5" s="7"/>
    </row>
    <row r="6" spans="1:9">
      <c r="A6" s="5">
        <f t="shared" ref="A6:A7" si="0">1+A5</f>
        <v>2</v>
      </c>
      <c r="B6" s="6">
        <v>45066</v>
      </c>
      <c r="C6" s="8" t="s">
        <v>9</v>
      </c>
      <c r="D6" s="5" t="s">
        <v>7</v>
      </c>
      <c r="E6" s="7">
        <v>105376</v>
      </c>
      <c r="F6" s="7"/>
      <c r="G6" s="7"/>
      <c r="H6" s="7"/>
    </row>
    <row r="7" spans="1:9">
      <c r="A7" s="5">
        <f t="shared" si="0"/>
        <v>3</v>
      </c>
      <c r="B7" s="6">
        <v>45063</v>
      </c>
      <c r="C7" s="8" t="s">
        <v>16</v>
      </c>
      <c r="D7" s="5" t="s">
        <v>7</v>
      </c>
      <c r="E7" s="7">
        <v>109053</v>
      </c>
      <c r="F7" s="7"/>
      <c r="G7" s="7"/>
      <c r="H7" s="7"/>
    </row>
    <row r="8" spans="1:9">
      <c r="A8" s="5">
        <f>1+A7</f>
        <v>4</v>
      </c>
      <c r="B8" s="6">
        <v>44969</v>
      </c>
      <c r="C8" s="8" t="s">
        <v>22</v>
      </c>
      <c r="D8" s="5" t="s">
        <v>7</v>
      </c>
      <c r="E8" s="7">
        <v>35000</v>
      </c>
      <c r="F8" s="7"/>
      <c r="G8" s="7"/>
      <c r="H8" s="7"/>
    </row>
    <row r="9" spans="1:9">
      <c r="A9" s="5">
        <f t="shared" ref="A9:A10" si="1">1+A8</f>
        <v>5</v>
      </c>
      <c r="B9" s="6">
        <v>45000</v>
      </c>
      <c r="C9" s="8" t="s">
        <v>23</v>
      </c>
      <c r="D9" s="5" t="s">
        <v>7</v>
      </c>
      <c r="E9" s="7">
        <v>40000</v>
      </c>
      <c r="F9" s="7"/>
      <c r="G9" s="7"/>
      <c r="H9" s="7"/>
    </row>
    <row r="10" spans="1:9">
      <c r="A10" s="5">
        <f t="shared" si="1"/>
        <v>6</v>
      </c>
      <c r="B10" s="6">
        <v>45004</v>
      </c>
      <c r="C10" s="8" t="s">
        <v>22</v>
      </c>
      <c r="D10" s="5" t="s">
        <v>7</v>
      </c>
      <c r="E10" s="7">
        <v>35000</v>
      </c>
      <c r="F10" s="7"/>
      <c r="G10" s="7"/>
      <c r="H10" s="7"/>
    </row>
    <row r="11" spans="1:9" ht="15" thickBot="1">
      <c r="B11" s="9"/>
      <c r="C11" s="10"/>
      <c r="E11" s="11">
        <f>SUM(E5:E10)</f>
        <v>429805</v>
      </c>
      <c r="F11" s="11">
        <f t="shared" ref="F11:H11" si="2">SUM(F5:F10)</f>
        <v>0</v>
      </c>
      <c r="G11" s="11">
        <f t="shared" si="2"/>
        <v>0</v>
      </c>
      <c r="H11" s="11">
        <f t="shared" si="2"/>
        <v>0</v>
      </c>
    </row>
    <row r="12" spans="1:9" ht="15" thickTop="1">
      <c r="B12" s="9"/>
      <c r="C12" s="10"/>
      <c r="E12" s="12"/>
    </row>
    <row r="13" spans="1:9">
      <c r="A13" s="5">
        <f>1+A10</f>
        <v>7</v>
      </c>
      <c r="B13" s="6">
        <v>44995</v>
      </c>
      <c r="C13" s="5" t="s">
        <v>19</v>
      </c>
      <c r="D13" s="5" t="s">
        <v>10</v>
      </c>
      <c r="E13" s="7">
        <v>10775.86</v>
      </c>
      <c r="F13" s="26"/>
      <c r="G13" s="7"/>
      <c r="H13" s="7"/>
    </row>
    <row r="14" spans="1:9">
      <c r="A14" s="5">
        <f>1+A13</f>
        <v>8</v>
      </c>
      <c r="B14" s="6">
        <v>44995</v>
      </c>
      <c r="C14" s="5" t="s">
        <v>17</v>
      </c>
      <c r="D14" s="5" t="s">
        <v>10</v>
      </c>
      <c r="E14" s="27">
        <v>10775.86</v>
      </c>
      <c r="F14" s="26"/>
      <c r="G14" s="27"/>
      <c r="H14" s="27"/>
    </row>
    <row r="15" spans="1:9">
      <c r="A15" s="5">
        <f t="shared" ref="A15:A16" si="3">1+A14</f>
        <v>9</v>
      </c>
      <c r="B15" s="23">
        <v>45030</v>
      </c>
      <c r="C15" s="24" t="s">
        <v>67</v>
      </c>
      <c r="D15" s="5" t="s">
        <v>10</v>
      </c>
      <c r="E15" s="26">
        <v>11637.93</v>
      </c>
      <c r="F15" s="26"/>
      <c r="G15" s="7"/>
      <c r="H15" s="7"/>
    </row>
    <row r="16" spans="1:9">
      <c r="A16" s="5">
        <f t="shared" si="3"/>
        <v>10</v>
      </c>
      <c r="B16" s="23">
        <v>45044</v>
      </c>
      <c r="C16" s="24" t="s">
        <v>51</v>
      </c>
      <c r="D16" s="5" t="s">
        <v>10</v>
      </c>
      <c r="E16" s="26">
        <v>10344.83</v>
      </c>
      <c r="F16" s="26"/>
      <c r="G16" s="7"/>
      <c r="H16" s="7"/>
    </row>
    <row r="17" spans="1:9" ht="15" thickBot="1">
      <c r="B17" s="9"/>
      <c r="C17" s="10"/>
      <c r="E17" s="18">
        <f>SUM(E13:E16)</f>
        <v>43534.48</v>
      </c>
      <c r="F17" s="18">
        <f t="shared" ref="F17:H17" si="4">SUM(F13:F16)</f>
        <v>0</v>
      </c>
      <c r="G17" s="18">
        <f t="shared" si="4"/>
        <v>0</v>
      </c>
      <c r="H17" s="18">
        <f t="shared" si="4"/>
        <v>0</v>
      </c>
    </row>
    <row r="18" spans="1:9" ht="15" thickTop="1">
      <c r="B18" s="9"/>
      <c r="C18" s="10"/>
      <c r="E18" s="7"/>
    </row>
    <row r="19" spans="1:9">
      <c r="A19" s="5">
        <f>1+A16</f>
        <v>11</v>
      </c>
      <c r="B19" s="6">
        <v>45085</v>
      </c>
      <c r="C19" s="8" t="s">
        <v>18</v>
      </c>
      <c r="D19" s="5" t="s">
        <v>11</v>
      </c>
      <c r="E19" s="7">
        <v>8620.69</v>
      </c>
      <c r="F19" s="7"/>
      <c r="G19" s="7"/>
      <c r="H19" s="7"/>
    </row>
    <row r="20" spans="1:9">
      <c r="A20" s="5">
        <f>1+A19</f>
        <v>12</v>
      </c>
      <c r="B20" s="23">
        <v>45133</v>
      </c>
      <c r="C20" s="24" t="s">
        <v>323</v>
      </c>
      <c r="D20" s="5" t="s">
        <v>11</v>
      </c>
      <c r="E20" s="26">
        <v>5603.45</v>
      </c>
      <c r="F20" s="7"/>
      <c r="G20" s="7"/>
      <c r="H20" s="7"/>
    </row>
    <row r="21" spans="1:9">
      <c r="A21" s="5">
        <f>1+A20</f>
        <v>13</v>
      </c>
      <c r="B21" s="23">
        <v>45040</v>
      </c>
      <c r="C21" s="5" t="s">
        <v>324</v>
      </c>
      <c r="D21" s="5" t="s">
        <v>11</v>
      </c>
      <c r="E21" s="26">
        <v>6465.52</v>
      </c>
      <c r="F21" s="7"/>
      <c r="G21" s="7"/>
      <c r="H21" s="7"/>
    </row>
    <row r="22" spans="1:9" ht="15" thickBot="1">
      <c r="B22" s="9"/>
      <c r="D22" s="10"/>
      <c r="E22" s="18">
        <f>SUM(E19:E21)</f>
        <v>20689.66</v>
      </c>
      <c r="F22" s="18">
        <f t="shared" ref="F22:H22" si="5">SUM(F19:F21)</f>
        <v>0</v>
      </c>
      <c r="G22" s="18">
        <f t="shared" si="5"/>
        <v>0</v>
      </c>
      <c r="H22" s="18">
        <f t="shared" si="5"/>
        <v>0</v>
      </c>
    </row>
    <row r="23" spans="1:9" ht="15" thickTop="1">
      <c r="B23" s="9"/>
      <c r="C23" s="10"/>
    </row>
    <row r="24" spans="1:9" ht="15" thickBot="1">
      <c r="A24" s="5">
        <f>1+A21</f>
        <v>14</v>
      </c>
      <c r="B24" s="6">
        <v>44774</v>
      </c>
      <c r="C24" s="8" t="s">
        <v>12</v>
      </c>
      <c r="D24" s="5" t="s">
        <v>13</v>
      </c>
      <c r="E24" s="14">
        <v>147546.45000000001</v>
      </c>
      <c r="F24" s="7"/>
      <c r="G24" s="7"/>
      <c r="H24" s="7">
        <f t="shared" ref="H24" si="6">E24-F24-G24</f>
        <v>147546.45000000001</v>
      </c>
    </row>
    <row r="25" spans="1:9" ht="15" thickTop="1">
      <c r="B25" s="9"/>
      <c r="C25" s="10"/>
      <c r="E25" s="15"/>
    </row>
    <row r="27" spans="1:9">
      <c r="A27" s="5">
        <f>1+A24</f>
        <v>15</v>
      </c>
      <c r="B27" s="6">
        <v>44895</v>
      </c>
      <c r="C27" s="8" t="s">
        <v>14</v>
      </c>
      <c r="D27" s="5" t="s">
        <v>15</v>
      </c>
      <c r="E27" s="28">
        <v>3347774</v>
      </c>
      <c r="F27" s="26">
        <v>3175329</v>
      </c>
      <c r="G27" s="7">
        <f t="shared" ref="G27:G28" si="7">E27-F27</f>
        <v>172445</v>
      </c>
      <c r="H27" s="7">
        <f t="shared" ref="H27" si="8">E27-F27-G27</f>
        <v>0</v>
      </c>
    </row>
    <row r="28" spans="1:9">
      <c r="A28" s="5">
        <f>1+A27</f>
        <v>16</v>
      </c>
      <c r="B28" s="6">
        <v>45156</v>
      </c>
      <c r="C28" s="24" t="s">
        <v>325</v>
      </c>
      <c r="D28" s="24"/>
      <c r="E28" s="26">
        <v>2186599.06</v>
      </c>
      <c r="F28" s="26">
        <v>1967535.46</v>
      </c>
      <c r="G28" s="7">
        <f t="shared" si="7"/>
        <v>219063.60000000009</v>
      </c>
      <c r="H28" s="7"/>
    </row>
    <row r="29" spans="1:9" ht="15" thickBot="1">
      <c r="B29" s="9"/>
      <c r="D29" s="10"/>
      <c r="E29" s="18">
        <f>SUM(E27:E28)</f>
        <v>5534373.0600000005</v>
      </c>
      <c r="F29" s="18">
        <f t="shared" ref="F29:H29" si="9">SUM(F27:F28)</f>
        <v>5142864.46</v>
      </c>
      <c r="G29" s="18">
        <f t="shared" si="9"/>
        <v>391508.60000000009</v>
      </c>
      <c r="H29" s="18">
        <f t="shared" si="9"/>
        <v>0</v>
      </c>
    </row>
    <row r="30" spans="1:9" ht="15" thickTop="1">
      <c r="B30" s="9"/>
      <c r="C30" s="10"/>
      <c r="E30" s="15"/>
    </row>
    <row r="31" spans="1:9" s="1" customFormat="1" ht="18.600000000000001" thickBot="1">
      <c r="C31" s="16" t="s">
        <v>20</v>
      </c>
      <c r="E31" s="17">
        <f>+E22+E17+E29+E11+E24</f>
        <v>6175948.6500000004</v>
      </c>
      <c r="F31" s="17">
        <f t="shared" ref="F31:H31" si="10">+F22+F17+F29+F11+F24</f>
        <v>5142864.46</v>
      </c>
      <c r="G31" s="17">
        <f>+G22+G17+G29+G11+G24-19500</f>
        <v>372008.60000000009</v>
      </c>
      <c r="H31" s="17">
        <f t="shared" si="10"/>
        <v>147546.45000000001</v>
      </c>
      <c r="I31" s="2"/>
    </row>
    <row r="32" spans="1:9" ht="15" thickTop="1"/>
    <row r="33" spans="3:5" ht="18">
      <c r="C33" s="16" t="s">
        <v>329</v>
      </c>
      <c r="E33" s="13">
        <f>E31-F31</f>
        <v>1033084.1900000004</v>
      </c>
    </row>
    <row r="35" spans="3:5" ht="18">
      <c r="C35" s="16" t="s">
        <v>326</v>
      </c>
      <c r="E35" s="13">
        <f>'Ledger Sept23'!M65</f>
        <v>1013584.54</v>
      </c>
    </row>
    <row r="37" spans="3:5" ht="18">
      <c r="C37" s="16" t="s">
        <v>328</v>
      </c>
      <c r="E37" s="13">
        <f>E31-E35</f>
        <v>5162364.1100000003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topLeftCell="A2" workbookViewId="0">
      <selection activeCell="J28" sqref="J28"/>
    </sheetView>
  </sheetViews>
  <sheetFormatPr defaultRowHeight="14.4"/>
  <cols>
    <col min="1" max="1" width="6" bestFit="1" customWidth="1"/>
    <col min="2" max="2" width="12.33203125" customWidth="1"/>
    <col min="3" max="3" width="44.77734375" customWidth="1"/>
    <col min="4" max="4" width="16.5546875" bestFit="1" customWidth="1"/>
    <col min="5" max="5" width="13.109375" style="13" bestFit="1" customWidth="1"/>
    <col min="6" max="6" width="12.77734375" style="13" customWidth="1"/>
    <col min="7" max="7" width="13.109375" style="13" customWidth="1"/>
    <col min="8" max="8" width="8.88671875" style="13" customWidth="1"/>
    <col min="9" max="9" width="10.21875" style="13" customWidth="1"/>
    <col min="10" max="10" width="8.88671875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327</v>
      </c>
      <c r="E3" s="2"/>
      <c r="F3" s="2"/>
      <c r="G3" s="2"/>
      <c r="H3" s="2"/>
      <c r="I3" s="2"/>
    </row>
    <row r="4" spans="1:9" ht="28.8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25" t="s">
        <v>320</v>
      </c>
      <c r="G4" s="25" t="s">
        <v>321</v>
      </c>
      <c r="H4" s="25" t="s">
        <v>322</v>
      </c>
    </row>
    <row r="5" spans="1:9">
      <c r="A5" s="5">
        <v>1</v>
      </c>
      <c r="B5" s="6">
        <v>45066</v>
      </c>
      <c r="C5" s="8" t="s">
        <v>8</v>
      </c>
      <c r="D5" s="5" t="s">
        <v>7</v>
      </c>
      <c r="E5" s="7">
        <v>105376</v>
      </c>
      <c r="F5" s="7"/>
      <c r="G5" s="7"/>
      <c r="H5" s="7"/>
    </row>
    <row r="6" spans="1:9">
      <c r="A6" s="5">
        <f t="shared" ref="A6:A7" si="0">1+A5</f>
        <v>2</v>
      </c>
      <c r="B6" s="6">
        <v>45066</v>
      </c>
      <c r="C6" s="8" t="s">
        <v>9</v>
      </c>
      <c r="D6" s="5" t="s">
        <v>7</v>
      </c>
      <c r="E6" s="7">
        <v>105376</v>
      </c>
      <c r="F6" s="7"/>
      <c r="G6" s="7"/>
      <c r="H6" s="7"/>
    </row>
    <row r="7" spans="1:9">
      <c r="A7" s="5">
        <f t="shared" si="0"/>
        <v>3</v>
      </c>
      <c r="B7" s="6">
        <v>45063</v>
      </c>
      <c r="C7" s="8" t="s">
        <v>16</v>
      </c>
      <c r="D7" s="5" t="s">
        <v>7</v>
      </c>
      <c r="E7" s="7">
        <v>109053</v>
      </c>
      <c r="F7" s="7"/>
      <c r="G7" s="7"/>
      <c r="H7" s="7"/>
    </row>
    <row r="8" spans="1:9">
      <c r="A8" s="5">
        <f>1+A7</f>
        <v>4</v>
      </c>
      <c r="B8" s="6">
        <v>44969</v>
      </c>
      <c r="C8" s="8" t="s">
        <v>22</v>
      </c>
      <c r="D8" s="5" t="s">
        <v>7</v>
      </c>
      <c r="E8" s="7">
        <v>35000</v>
      </c>
      <c r="F8" s="7"/>
      <c r="G8" s="7"/>
      <c r="H8" s="7"/>
    </row>
    <row r="9" spans="1:9">
      <c r="A9" s="5">
        <f t="shared" ref="A9:A10" si="1">1+A8</f>
        <v>5</v>
      </c>
      <c r="B9" s="6">
        <v>45000</v>
      </c>
      <c r="C9" s="8" t="s">
        <v>23</v>
      </c>
      <c r="D9" s="5" t="s">
        <v>7</v>
      </c>
      <c r="E9" s="7">
        <v>40000</v>
      </c>
      <c r="F9" s="7"/>
      <c r="G9" s="7"/>
      <c r="H9" s="7"/>
    </row>
    <row r="10" spans="1:9">
      <c r="A10" s="5">
        <f t="shared" si="1"/>
        <v>6</v>
      </c>
      <c r="B10" s="6">
        <v>45004</v>
      </c>
      <c r="C10" s="8" t="s">
        <v>22</v>
      </c>
      <c r="D10" s="5" t="s">
        <v>7</v>
      </c>
      <c r="E10" s="7">
        <v>35000</v>
      </c>
      <c r="F10" s="7"/>
      <c r="G10" s="7"/>
      <c r="H10" s="7"/>
    </row>
    <row r="11" spans="1:9" ht="15" thickBot="1">
      <c r="B11" s="9"/>
      <c r="C11" s="10"/>
      <c r="E11" s="11">
        <f>SUM(E5:E10)</f>
        <v>429805</v>
      </c>
      <c r="F11" s="11">
        <f t="shared" ref="F11:H11" si="2">SUM(F5:F10)</f>
        <v>0</v>
      </c>
      <c r="G11" s="11">
        <f t="shared" si="2"/>
        <v>0</v>
      </c>
      <c r="H11" s="11">
        <f t="shared" si="2"/>
        <v>0</v>
      </c>
    </row>
    <row r="12" spans="1:9" ht="15" thickTop="1">
      <c r="B12" s="9"/>
      <c r="C12" s="10"/>
      <c r="E12" s="12"/>
    </row>
    <row r="13" spans="1:9">
      <c r="A13" s="5">
        <f>1+A10</f>
        <v>7</v>
      </c>
      <c r="B13" s="6">
        <v>44995</v>
      </c>
      <c r="C13" s="5" t="s">
        <v>19</v>
      </c>
      <c r="D13" s="5" t="s">
        <v>10</v>
      </c>
      <c r="E13" s="7">
        <v>10775.86</v>
      </c>
      <c r="F13" s="26"/>
      <c r="G13" s="7"/>
      <c r="H13" s="7"/>
    </row>
    <row r="14" spans="1:9">
      <c r="A14" s="5">
        <f>1+A13</f>
        <v>8</v>
      </c>
      <c r="B14" s="6">
        <v>44995</v>
      </c>
      <c r="C14" s="5" t="s">
        <v>17</v>
      </c>
      <c r="D14" s="5" t="s">
        <v>10</v>
      </c>
      <c r="E14" s="27">
        <v>10775.86</v>
      </c>
      <c r="F14" s="26"/>
      <c r="G14" s="27"/>
      <c r="H14" s="27"/>
    </row>
    <row r="15" spans="1:9">
      <c r="A15" s="5">
        <f t="shared" ref="A15:A16" si="3">1+A14</f>
        <v>9</v>
      </c>
      <c r="B15" s="23">
        <v>45030</v>
      </c>
      <c r="C15" s="24" t="s">
        <v>67</v>
      </c>
      <c r="D15" s="5" t="s">
        <v>10</v>
      </c>
      <c r="E15" s="26">
        <v>11637.93</v>
      </c>
      <c r="F15" s="26"/>
      <c r="G15" s="7"/>
      <c r="H15" s="7"/>
    </row>
    <row r="16" spans="1:9">
      <c r="A16" s="5">
        <f t="shared" si="3"/>
        <v>10</v>
      </c>
      <c r="B16" s="23">
        <v>45044</v>
      </c>
      <c r="C16" s="24" t="s">
        <v>51</v>
      </c>
      <c r="D16" s="5" t="s">
        <v>10</v>
      </c>
      <c r="E16" s="26">
        <v>10344.83</v>
      </c>
      <c r="F16" s="26"/>
      <c r="G16" s="7"/>
      <c r="H16" s="7"/>
    </row>
    <row r="17" spans="1:9" ht="15" thickBot="1">
      <c r="B17" s="9"/>
      <c r="C17" s="10"/>
      <c r="E17" s="18">
        <f>SUM(E13:E16)</f>
        <v>43534.48</v>
      </c>
      <c r="F17" s="18">
        <f t="shared" ref="F17:H17" si="4">SUM(F13:F16)</f>
        <v>0</v>
      </c>
      <c r="G17" s="18">
        <f t="shared" si="4"/>
        <v>0</v>
      </c>
      <c r="H17" s="18">
        <f t="shared" si="4"/>
        <v>0</v>
      </c>
    </row>
    <row r="18" spans="1:9" ht="15" thickTop="1">
      <c r="B18" s="9"/>
      <c r="C18" s="10"/>
      <c r="E18" s="7"/>
    </row>
    <row r="19" spans="1:9">
      <c r="A19" s="5">
        <f>1+A16</f>
        <v>11</v>
      </c>
      <c r="B19" s="6">
        <v>45085</v>
      </c>
      <c r="C19" s="8" t="s">
        <v>18</v>
      </c>
      <c r="D19" s="5" t="s">
        <v>11</v>
      </c>
      <c r="E19" s="7">
        <v>8620.69</v>
      </c>
      <c r="F19" s="7"/>
      <c r="G19" s="7"/>
      <c r="H19" s="7"/>
    </row>
    <row r="20" spans="1:9">
      <c r="A20" s="5">
        <f>1+A19</f>
        <v>12</v>
      </c>
      <c r="B20" s="23">
        <v>45133</v>
      </c>
      <c r="C20" s="24" t="s">
        <v>323</v>
      </c>
      <c r="D20" s="5" t="s">
        <v>11</v>
      </c>
      <c r="E20" s="26">
        <v>5603.45</v>
      </c>
      <c r="F20" s="7"/>
      <c r="G20" s="7"/>
      <c r="H20" s="7"/>
    </row>
    <row r="21" spans="1:9">
      <c r="A21" s="5">
        <f>1+A20</f>
        <v>13</v>
      </c>
      <c r="B21" s="23">
        <v>45040</v>
      </c>
      <c r="C21" s="5" t="s">
        <v>324</v>
      </c>
      <c r="D21" s="5" t="s">
        <v>11</v>
      </c>
      <c r="E21" s="26">
        <v>6465.52</v>
      </c>
      <c r="F21" s="7"/>
      <c r="G21" s="7"/>
      <c r="H21" s="7"/>
    </row>
    <row r="22" spans="1:9" ht="15" thickBot="1">
      <c r="B22" s="9"/>
      <c r="D22" s="10"/>
      <c r="E22" s="18">
        <f>SUM(E19:E21)</f>
        <v>20689.66</v>
      </c>
      <c r="F22" s="18">
        <f t="shared" ref="F22:H22" si="5">SUM(F19:F21)</f>
        <v>0</v>
      </c>
      <c r="G22" s="18">
        <f t="shared" si="5"/>
        <v>0</v>
      </c>
      <c r="H22" s="18">
        <f t="shared" si="5"/>
        <v>0</v>
      </c>
    </row>
    <row r="23" spans="1:9" ht="15" thickTop="1">
      <c r="B23" s="9"/>
      <c r="C23" s="10"/>
    </row>
    <row r="24" spans="1:9" ht="15" thickBot="1">
      <c r="A24" s="5">
        <f>1+A21</f>
        <v>14</v>
      </c>
      <c r="B24" s="6">
        <v>44774</v>
      </c>
      <c r="C24" s="8" t="s">
        <v>12</v>
      </c>
      <c r="D24" s="5" t="s">
        <v>13</v>
      </c>
      <c r="E24" s="14">
        <v>147546.45000000001</v>
      </c>
      <c r="F24" s="7"/>
      <c r="G24" s="7"/>
      <c r="H24" s="7">
        <f t="shared" ref="H24" si="6">E24-F24-G24</f>
        <v>147546.45000000001</v>
      </c>
    </row>
    <row r="25" spans="1:9" ht="15" thickTop="1">
      <c r="B25" s="9"/>
      <c r="C25" s="10"/>
      <c r="E25" s="15"/>
    </row>
    <row r="26" spans="1:9">
      <c r="A26" s="5">
        <f>1+A23</f>
        <v>1</v>
      </c>
      <c r="B26" s="6">
        <v>44895</v>
      </c>
      <c r="C26" s="8" t="s">
        <v>14</v>
      </c>
      <c r="D26" s="5" t="s">
        <v>15</v>
      </c>
      <c r="E26" s="28">
        <v>3347774</v>
      </c>
      <c r="F26" s="26">
        <v>3175329</v>
      </c>
      <c r="G26" s="7">
        <f t="shared" ref="G26:G27" si="7">E26-F26</f>
        <v>172445</v>
      </c>
      <c r="H26" s="7">
        <f t="shared" ref="H26" si="8">E26-F26-G26</f>
        <v>0</v>
      </c>
    </row>
    <row r="27" spans="1:9">
      <c r="A27" s="5">
        <f>1+A26</f>
        <v>2</v>
      </c>
      <c r="B27" s="6">
        <v>45156</v>
      </c>
      <c r="C27" s="24" t="s">
        <v>325</v>
      </c>
      <c r="D27" s="24"/>
      <c r="E27" s="26">
        <v>2186599.06</v>
      </c>
      <c r="F27" s="26">
        <v>1967535.46</v>
      </c>
      <c r="G27" s="7">
        <f t="shared" si="7"/>
        <v>219063.60000000009</v>
      </c>
      <c r="H27" s="7"/>
    </row>
    <row r="28" spans="1:9" ht="15" thickBot="1">
      <c r="B28" s="9"/>
      <c r="D28" s="10"/>
      <c r="E28" s="18">
        <f>SUM(E26:E27)</f>
        <v>5534373.0600000005</v>
      </c>
      <c r="F28" s="18">
        <f t="shared" ref="F28:H28" si="9">SUM(F26:F27)</f>
        <v>5142864.46</v>
      </c>
      <c r="G28" s="18">
        <f t="shared" si="9"/>
        <v>391508.60000000009</v>
      </c>
      <c r="H28" s="18">
        <f t="shared" si="9"/>
        <v>0</v>
      </c>
    </row>
    <row r="29" spans="1:9" ht="15" thickTop="1">
      <c r="B29" s="9"/>
      <c r="C29" s="10"/>
      <c r="E29" s="15"/>
    </row>
    <row r="30" spans="1:9" s="1" customFormat="1" ht="18.600000000000001" thickBot="1">
      <c r="C30" s="16" t="s">
        <v>20</v>
      </c>
      <c r="E30" s="17">
        <f>+E22+E17+E11+E24</f>
        <v>641575.59000000008</v>
      </c>
      <c r="F30" s="17">
        <f t="shared" ref="F30:H30" si="10">+F22+F17+F11+F24</f>
        <v>0</v>
      </c>
      <c r="G30" s="17">
        <f t="shared" si="10"/>
        <v>0</v>
      </c>
      <c r="H30" s="17">
        <f t="shared" si="10"/>
        <v>147546.45000000001</v>
      </c>
      <c r="I30" s="2"/>
    </row>
    <row r="31" spans="1:9" ht="15" thickTop="1"/>
    <row r="32" spans="1:9">
      <c r="C32" t="s">
        <v>329</v>
      </c>
      <c r="E32" s="13">
        <f>E30-F30+'18th Aug23'!G31</f>
        <v>1013584.1900000002</v>
      </c>
    </row>
    <row r="34" spans="3:5" ht="18">
      <c r="C34" s="16" t="s">
        <v>326</v>
      </c>
      <c r="E34" s="13">
        <f>'Ledger Sept23'!M65</f>
        <v>1013584.54</v>
      </c>
    </row>
    <row r="36" spans="3:5" ht="18">
      <c r="C36" s="16" t="s">
        <v>328</v>
      </c>
      <c r="E36" s="13">
        <f>E32-E34</f>
        <v>-0.34999999986030161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5"/>
  <sheetViews>
    <sheetView workbookViewId="0">
      <pane ySplit="1" topLeftCell="A56" activePane="bottomLeft" state="frozen"/>
      <selection activeCell="J28" sqref="J28"/>
      <selection pane="bottomLeft" activeCell="J28" sqref="J28"/>
    </sheetView>
  </sheetViews>
  <sheetFormatPr defaultRowHeight="14.4"/>
  <cols>
    <col min="1" max="9" width="8.88671875" style="20"/>
    <col min="10" max="10" width="53.109375" style="20" bestFit="1" customWidth="1"/>
    <col min="11" max="11" width="15" style="21" customWidth="1"/>
    <col min="12" max="12" width="8.88671875" style="20"/>
    <col min="13" max="13" width="12.77734375" style="21" bestFit="1" customWidth="1"/>
    <col min="14" max="16384" width="8.88671875" style="20"/>
  </cols>
  <sheetData>
    <row r="1" spans="1:33">
      <c r="A1" s="20" t="s">
        <v>319</v>
      </c>
      <c r="B1" s="20" t="s">
        <v>318</v>
      </c>
      <c r="C1" s="20" t="s">
        <v>317</v>
      </c>
      <c r="D1" s="20" t="s">
        <v>316</v>
      </c>
      <c r="E1" s="20" t="s">
        <v>315</v>
      </c>
      <c r="F1" s="20" t="s">
        <v>314</v>
      </c>
      <c r="G1" s="20" t="s">
        <v>313</v>
      </c>
      <c r="H1" s="20" t="s">
        <v>312</v>
      </c>
      <c r="I1" s="20" t="s">
        <v>311</v>
      </c>
      <c r="J1" s="20" t="s">
        <v>310</v>
      </c>
      <c r="K1" s="21" t="s">
        <v>309</v>
      </c>
      <c r="L1" s="20" t="s">
        <v>308</v>
      </c>
      <c r="M1" s="21" t="s">
        <v>307</v>
      </c>
      <c r="N1" s="20" t="s">
        <v>306</v>
      </c>
      <c r="O1" s="20" t="s">
        <v>305</v>
      </c>
      <c r="P1" s="20" t="s">
        <v>304</v>
      </c>
      <c r="Q1" s="20" t="s">
        <v>303</v>
      </c>
      <c r="R1" s="20" t="s">
        <v>302</v>
      </c>
      <c r="S1" s="20" t="s">
        <v>301</v>
      </c>
      <c r="T1" s="20" t="s">
        <v>300</v>
      </c>
      <c r="U1" s="20" t="s">
        <v>299</v>
      </c>
      <c r="V1" s="20" t="s">
        <v>298</v>
      </c>
      <c r="W1" s="20" t="s">
        <v>297</v>
      </c>
      <c r="X1" s="20" t="s">
        <v>296</v>
      </c>
      <c r="Y1" s="20" t="s">
        <v>295</v>
      </c>
      <c r="Z1" s="20" t="s">
        <v>294</v>
      </c>
      <c r="AA1" s="20" t="s">
        <v>293</v>
      </c>
      <c r="AB1" s="20" t="s">
        <v>292</v>
      </c>
      <c r="AC1" s="20" t="s">
        <v>291</v>
      </c>
      <c r="AD1" s="20" t="s">
        <v>290</v>
      </c>
      <c r="AE1" s="20" t="s">
        <v>289</v>
      </c>
      <c r="AF1" s="20" t="s">
        <v>288</v>
      </c>
      <c r="AG1" s="20" t="s">
        <v>287</v>
      </c>
    </row>
    <row r="2" spans="1:33" hidden="1">
      <c r="A2" s="20" t="s">
        <v>286</v>
      </c>
      <c r="B2" s="20" t="s">
        <v>280</v>
      </c>
      <c r="C2" s="20" t="s">
        <v>285</v>
      </c>
      <c r="D2" s="20" t="s">
        <v>284</v>
      </c>
      <c r="E2" s="20">
        <v>222746</v>
      </c>
      <c r="G2" s="20" t="s">
        <v>46</v>
      </c>
      <c r="H2" s="20" t="s">
        <v>283</v>
      </c>
      <c r="I2" s="20" t="s">
        <v>44</v>
      </c>
      <c r="J2" s="20" t="s">
        <v>282</v>
      </c>
      <c r="K2" s="21">
        <v>10775.86</v>
      </c>
      <c r="L2" s="20">
        <v>10775.86</v>
      </c>
      <c r="M2" s="21">
        <v>625610.93999999994</v>
      </c>
      <c r="P2" s="20">
        <v>0</v>
      </c>
      <c r="Q2" s="20">
        <v>10775.86</v>
      </c>
      <c r="S2" s="20">
        <v>10775.86</v>
      </c>
      <c r="W2" s="20" t="s">
        <v>24</v>
      </c>
      <c r="X2" s="20">
        <v>10775.86</v>
      </c>
      <c r="Y2" s="20">
        <v>10775.86</v>
      </c>
    </row>
    <row r="3" spans="1:33" hidden="1">
      <c r="A3" s="20" t="s">
        <v>281</v>
      </c>
      <c r="B3" s="20" t="s">
        <v>280</v>
      </c>
      <c r="C3" s="20" t="s">
        <v>280</v>
      </c>
      <c r="D3" s="20" t="s">
        <v>280</v>
      </c>
      <c r="E3" s="20">
        <v>224142</v>
      </c>
      <c r="G3" s="20" t="s">
        <v>40</v>
      </c>
      <c r="H3" s="20" t="s">
        <v>279</v>
      </c>
      <c r="I3" s="20" t="s">
        <v>278</v>
      </c>
      <c r="J3" s="20" t="s">
        <v>277</v>
      </c>
      <c r="K3" s="21">
        <v>1449250</v>
      </c>
      <c r="L3" s="20">
        <v>1449250</v>
      </c>
      <c r="M3" s="21">
        <v>2074860.94</v>
      </c>
      <c r="P3" s="20">
        <v>0</v>
      </c>
      <c r="Q3" s="20">
        <v>1449250</v>
      </c>
      <c r="S3" s="20">
        <v>1449250</v>
      </c>
      <c r="W3" s="20" t="s">
        <v>24</v>
      </c>
      <c r="X3" s="20">
        <v>1460025.86</v>
      </c>
      <c r="Y3" s="20">
        <v>1460025.86</v>
      </c>
    </row>
    <row r="4" spans="1:33" hidden="1">
      <c r="A4" s="20" t="s">
        <v>276</v>
      </c>
      <c r="B4" s="20" t="s">
        <v>275</v>
      </c>
      <c r="C4" s="20" t="s">
        <v>227</v>
      </c>
      <c r="D4" s="20" t="s">
        <v>227</v>
      </c>
      <c r="E4" s="20">
        <v>228770</v>
      </c>
      <c r="G4" s="20" t="s">
        <v>28</v>
      </c>
      <c r="H4" s="20" t="s">
        <v>274</v>
      </c>
      <c r="I4" s="20" t="s">
        <v>26</v>
      </c>
      <c r="J4" s="20" t="s">
        <v>244</v>
      </c>
      <c r="K4" s="21">
        <v>-21578</v>
      </c>
      <c r="L4" s="20">
        <v>0</v>
      </c>
      <c r="M4" s="21">
        <v>2053282.94</v>
      </c>
      <c r="P4" s="20">
        <v>0</v>
      </c>
      <c r="T4" s="20">
        <v>21578</v>
      </c>
      <c r="V4" s="20">
        <v>21578</v>
      </c>
      <c r="W4" s="20" t="s">
        <v>24</v>
      </c>
      <c r="X4" s="20">
        <v>1460025.86</v>
      </c>
      <c r="Y4" s="20">
        <v>1460025.86</v>
      </c>
      <c r="Z4" s="20">
        <v>72024</v>
      </c>
    </row>
    <row r="5" spans="1:33" hidden="1">
      <c r="A5" s="20" t="s">
        <v>273</v>
      </c>
      <c r="B5" s="20" t="s">
        <v>272</v>
      </c>
      <c r="C5" s="20" t="s">
        <v>272</v>
      </c>
      <c r="D5" s="20" t="s">
        <v>227</v>
      </c>
      <c r="E5" s="20">
        <v>228789</v>
      </c>
      <c r="G5" s="20" t="s">
        <v>28</v>
      </c>
      <c r="H5" s="20" t="s">
        <v>271</v>
      </c>
      <c r="I5" s="20" t="s">
        <v>26</v>
      </c>
      <c r="J5" s="20" t="s">
        <v>244</v>
      </c>
      <c r="K5" s="21">
        <v>-153644.06</v>
      </c>
      <c r="L5" s="20">
        <v>0</v>
      </c>
      <c r="M5" s="21">
        <v>1899638.88</v>
      </c>
      <c r="P5" s="20">
        <v>0</v>
      </c>
      <c r="T5" s="20">
        <v>153644.06</v>
      </c>
      <c r="V5" s="20">
        <v>153644.06</v>
      </c>
      <c r="W5" s="20" t="s">
        <v>24</v>
      </c>
      <c r="X5" s="20">
        <v>1460025.86</v>
      </c>
      <c r="Y5" s="20">
        <v>1460025.86</v>
      </c>
      <c r="Z5" s="20">
        <v>72024</v>
      </c>
    </row>
    <row r="6" spans="1:33" hidden="1">
      <c r="A6" s="20" t="s">
        <v>270</v>
      </c>
      <c r="B6" s="20" t="s">
        <v>227</v>
      </c>
      <c r="C6" s="20" t="s">
        <v>227</v>
      </c>
      <c r="D6" s="20" t="s">
        <v>227</v>
      </c>
      <c r="E6" s="20">
        <v>228783</v>
      </c>
      <c r="G6" s="20" t="s">
        <v>28</v>
      </c>
      <c r="H6" s="20" t="s">
        <v>269</v>
      </c>
      <c r="I6" s="20" t="s">
        <v>26</v>
      </c>
      <c r="J6" s="20" t="s">
        <v>244</v>
      </c>
      <c r="K6" s="21">
        <v>-164912</v>
      </c>
      <c r="L6" s="20">
        <v>0</v>
      </c>
      <c r="M6" s="21">
        <v>1734726.88</v>
      </c>
      <c r="P6" s="20">
        <v>0</v>
      </c>
      <c r="T6" s="20">
        <v>164912</v>
      </c>
      <c r="V6" s="20">
        <v>164912</v>
      </c>
      <c r="W6" s="20" t="s">
        <v>24</v>
      </c>
      <c r="X6" s="20">
        <v>1460025.86</v>
      </c>
      <c r="Y6" s="20">
        <v>1460025.86</v>
      </c>
      <c r="Z6" s="20">
        <v>72024</v>
      </c>
    </row>
    <row r="7" spans="1:33" hidden="1">
      <c r="A7" s="20" t="s">
        <v>268</v>
      </c>
      <c r="B7" s="20" t="s">
        <v>227</v>
      </c>
      <c r="C7" s="20" t="s">
        <v>227</v>
      </c>
      <c r="D7" s="20" t="s">
        <v>227</v>
      </c>
      <c r="E7" s="20">
        <v>228786</v>
      </c>
      <c r="G7" s="20" t="s">
        <v>28</v>
      </c>
      <c r="H7" s="20" t="s">
        <v>267</v>
      </c>
      <c r="I7" s="20" t="s">
        <v>26</v>
      </c>
      <c r="J7" s="20" t="s">
        <v>244</v>
      </c>
      <c r="K7" s="21">
        <v>-47110.080000000002</v>
      </c>
      <c r="L7" s="20">
        <v>0</v>
      </c>
      <c r="M7" s="21">
        <v>1687616.8</v>
      </c>
      <c r="P7" s="20">
        <v>0</v>
      </c>
      <c r="T7" s="20">
        <v>47110.080000000002</v>
      </c>
      <c r="V7" s="20">
        <v>47110.080000000002</v>
      </c>
      <c r="W7" s="20" t="s">
        <v>24</v>
      </c>
      <c r="X7" s="20">
        <v>1460025.86</v>
      </c>
      <c r="Y7" s="20">
        <v>1460025.86</v>
      </c>
      <c r="Z7" s="20">
        <v>72024</v>
      </c>
    </row>
    <row r="8" spans="1:33" hidden="1">
      <c r="A8" s="20" t="s">
        <v>266</v>
      </c>
      <c r="B8" s="20" t="s">
        <v>227</v>
      </c>
      <c r="C8" s="20" t="s">
        <v>227</v>
      </c>
      <c r="D8" s="20" t="s">
        <v>227</v>
      </c>
      <c r="E8" s="20">
        <v>228820</v>
      </c>
      <c r="F8" s="20">
        <v>613</v>
      </c>
      <c r="G8" s="20" t="s">
        <v>113</v>
      </c>
      <c r="H8" s="20" t="s">
        <v>263</v>
      </c>
      <c r="I8" s="20" t="s">
        <v>259</v>
      </c>
      <c r="J8" s="20" t="s">
        <v>265</v>
      </c>
      <c r="K8" s="21">
        <v>-129602</v>
      </c>
      <c r="L8" s="20">
        <v>0</v>
      </c>
      <c r="M8" s="21">
        <v>1558014.8</v>
      </c>
      <c r="P8" s="20">
        <v>0</v>
      </c>
      <c r="T8" s="20">
        <v>129602</v>
      </c>
      <c r="V8" s="20">
        <v>129602</v>
      </c>
      <c r="W8" s="20" t="s">
        <v>24</v>
      </c>
      <c r="X8" s="20">
        <v>1460025.86</v>
      </c>
      <c r="Y8" s="20">
        <v>1460025.86</v>
      </c>
      <c r="Z8" s="20">
        <v>72024</v>
      </c>
    </row>
    <row r="9" spans="1:33" hidden="1">
      <c r="A9" s="20" t="s">
        <v>264</v>
      </c>
      <c r="B9" s="20" t="s">
        <v>227</v>
      </c>
      <c r="C9" s="20" t="s">
        <v>227</v>
      </c>
      <c r="D9" s="20" t="s">
        <v>227</v>
      </c>
      <c r="E9" s="20">
        <v>228820</v>
      </c>
      <c r="F9" s="20">
        <v>613</v>
      </c>
      <c r="G9" s="20" t="s">
        <v>113</v>
      </c>
      <c r="H9" s="20" t="s">
        <v>263</v>
      </c>
      <c r="I9" s="20" t="s">
        <v>259</v>
      </c>
      <c r="J9" s="20" t="s">
        <v>262</v>
      </c>
      <c r="K9" s="21">
        <v>-18514</v>
      </c>
      <c r="L9" s="20">
        <v>0</v>
      </c>
      <c r="M9" s="21">
        <v>1539500.8</v>
      </c>
      <c r="P9" s="20">
        <v>0</v>
      </c>
      <c r="T9" s="20">
        <v>18514</v>
      </c>
      <c r="V9" s="20">
        <v>18514</v>
      </c>
      <c r="W9" s="20" t="s">
        <v>24</v>
      </c>
      <c r="X9" s="20">
        <v>1460025.86</v>
      </c>
      <c r="Y9" s="20">
        <v>1460025.86</v>
      </c>
      <c r="Z9" s="20">
        <v>72024</v>
      </c>
    </row>
    <row r="10" spans="1:33" hidden="1">
      <c r="A10" s="20" t="s">
        <v>261</v>
      </c>
      <c r="B10" s="20" t="s">
        <v>227</v>
      </c>
      <c r="C10" s="20" t="s">
        <v>227</v>
      </c>
      <c r="D10" s="20" t="s">
        <v>227</v>
      </c>
      <c r="E10" s="20">
        <v>229002</v>
      </c>
      <c r="F10" s="20">
        <v>614</v>
      </c>
      <c r="G10" s="20" t="s">
        <v>113</v>
      </c>
      <c r="H10" s="20" t="s">
        <v>260</v>
      </c>
      <c r="I10" s="20" t="s">
        <v>259</v>
      </c>
      <c r="J10" s="20" t="s">
        <v>258</v>
      </c>
      <c r="K10" s="21">
        <v>381805</v>
      </c>
      <c r="L10" s="20">
        <v>0</v>
      </c>
      <c r="M10" s="21">
        <v>1921305.8</v>
      </c>
      <c r="P10" s="20">
        <v>0</v>
      </c>
      <c r="Q10" s="20">
        <v>381805</v>
      </c>
      <c r="S10" s="20">
        <v>381805</v>
      </c>
      <c r="W10" s="20" t="s">
        <v>24</v>
      </c>
      <c r="X10" s="20">
        <v>1460025.86</v>
      </c>
      <c r="Y10" s="20">
        <v>1460025.86</v>
      </c>
      <c r="Z10" s="20">
        <v>72024</v>
      </c>
    </row>
    <row r="11" spans="1:33" hidden="1">
      <c r="A11" s="20" t="s">
        <v>257</v>
      </c>
      <c r="B11" s="20" t="s">
        <v>227</v>
      </c>
      <c r="C11" s="20" t="s">
        <v>227</v>
      </c>
      <c r="D11" s="20" t="s">
        <v>227</v>
      </c>
      <c r="E11" s="20">
        <v>229003</v>
      </c>
      <c r="G11" s="20" t="s">
        <v>28</v>
      </c>
      <c r="H11" s="20" t="s">
        <v>256</v>
      </c>
      <c r="I11" s="20" t="s">
        <v>26</v>
      </c>
      <c r="J11" s="20" t="s">
        <v>244</v>
      </c>
      <c r="K11" s="21">
        <v>-381804.92</v>
      </c>
      <c r="L11" s="20">
        <v>0</v>
      </c>
      <c r="M11" s="21">
        <v>1539500.88</v>
      </c>
      <c r="P11" s="20">
        <v>0</v>
      </c>
      <c r="T11" s="20">
        <v>381804.92</v>
      </c>
      <c r="V11" s="20">
        <v>381804.92</v>
      </c>
      <c r="W11" s="20" t="s">
        <v>24</v>
      </c>
      <c r="X11" s="20">
        <v>1460025.86</v>
      </c>
      <c r="Y11" s="20">
        <v>1460025.86</v>
      </c>
      <c r="Z11" s="20">
        <v>72024</v>
      </c>
    </row>
    <row r="12" spans="1:33" hidden="1">
      <c r="A12" s="20" t="s">
        <v>255</v>
      </c>
      <c r="B12" s="20" t="s">
        <v>227</v>
      </c>
      <c r="C12" s="20" t="s">
        <v>254</v>
      </c>
      <c r="D12" s="20" t="s">
        <v>227</v>
      </c>
      <c r="E12" s="20">
        <v>229050</v>
      </c>
      <c r="G12" s="20" t="s">
        <v>28</v>
      </c>
      <c r="H12" s="20" t="s">
        <v>253</v>
      </c>
      <c r="I12" s="20" t="s">
        <v>26</v>
      </c>
      <c r="J12" s="20" t="s">
        <v>244</v>
      </c>
      <c r="K12" s="21">
        <v>-7328.03</v>
      </c>
      <c r="L12" s="20">
        <v>0</v>
      </c>
      <c r="M12" s="21">
        <v>1532172.85</v>
      </c>
      <c r="P12" s="20">
        <v>0</v>
      </c>
      <c r="T12" s="20">
        <v>7328.03</v>
      </c>
      <c r="V12" s="20">
        <v>7328.03</v>
      </c>
      <c r="W12" s="20" t="s">
        <v>24</v>
      </c>
      <c r="X12" s="20">
        <v>1460025.86</v>
      </c>
      <c r="Y12" s="20">
        <v>1460025.86</v>
      </c>
      <c r="Z12" s="20">
        <v>72024</v>
      </c>
    </row>
    <row r="13" spans="1:33" hidden="1">
      <c r="A13" s="20" t="s">
        <v>252</v>
      </c>
      <c r="B13" s="20" t="s">
        <v>227</v>
      </c>
      <c r="C13" s="20" t="s">
        <v>227</v>
      </c>
      <c r="D13" s="20" t="s">
        <v>227</v>
      </c>
      <c r="E13" s="20">
        <v>229051</v>
      </c>
      <c r="G13" s="20" t="s">
        <v>28</v>
      </c>
      <c r="H13" s="20" t="s">
        <v>251</v>
      </c>
      <c r="I13" s="20" t="s">
        <v>26</v>
      </c>
      <c r="J13" s="20" t="s">
        <v>244</v>
      </c>
      <c r="K13" s="21">
        <v>-7328.03</v>
      </c>
      <c r="L13" s="20">
        <v>0</v>
      </c>
      <c r="M13" s="21">
        <v>1524844.82</v>
      </c>
      <c r="P13" s="20">
        <v>0</v>
      </c>
      <c r="T13" s="20">
        <v>7328.03</v>
      </c>
      <c r="V13" s="20">
        <v>7328.03</v>
      </c>
      <c r="W13" s="20" t="s">
        <v>24</v>
      </c>
      <c r="X13" s="20">
        <v>1460025.86</v>
      </c>
      <c r="Y13" s="20">
        <v>1460025.86</v>
      </c>
      <c r="Z13" s="20">
        <v>72024</v>
      </c>
    </row>
    <row r="14" spans="1:33" hidden="1">
      <c r="A14" s="20" t="s">
        <v>250</v>
      </c>
      <c r="B14" s="20" t="s">
        <v>227</v>
      </c>
      <c r="C14" s="20" t="s">
        <v>233</v>
      </c>
      <c r="D14" s="20" t="s">
        <v>227</v>
      </c>
      <c r="E14" s="20">
        <v>229083</v>
      </c>
      <c r="G14" s="20" t="s">
        <v>28</v>
      </c>
      <c r="H14" s="20" t="s">
        <v>249</v>
      </c>
      <c r="I14" s="20" t="s">
        <v>26</v>
      </c>
      <c r="J14" s="20" t="s">
        <v>244</v>
      </c>
      <c r="K14" s="21">
        <v>-8890</v>
      </c>
      <c r="L14" s="20">
        <v>0</v>
      </c>
      <c r="M14" s="21">
        <v>1515954.82</v>
      </c>
      <c r="P14" s="20">
        <v>0</v>
      </c>
      <c r="T14" s="20">
        <v>8890</v>
      </c>
      <c r="V14" s="20">
        <v>8890</v>
      </c>
      <c r="W14" s="20" t="s">
        <v>24</v>
      </c>
      <c r="X14" s="20">
        <v>1460025.86</v>
      </c>
      <c r="Y14" s="20">
        <v>1460025.86</v>
      </c>
      <c r="Z14" s="20">
        <v>72024</v>
      </c>
    </row>
    <row r="15" spans="1:33" hidden="1">
      <c r="A15" s="20" t="s">
        <v>248</v>
      </c>
      <c r="B15" s="20" t="s">
        <v>227</v>
      </c>
      <c r="C15" s="20" t="s">
        <v>233</v>
      </c>
      <c r="D15" s="20" t="s">
        <v>227</v>
      </c>
      <c r="E15" s="20">
        <v>229084</v>
      </c>
      <c r="G15" s="20" t="s">
        <v>28</v>
      </c>
      <c r="H15" s="20" t="s">
        <v>247</v>
      </c>
      <c r="I15" s="20" t="s">
        <v>26</v>
      </c>
      <c r="J15" s="20" t="s">
        <v>241</v>
      </c>
      <c r="K15" s="21">
        <v>-8890</v>
      </c>
      <c r="L15" s="20">
        <v>0</v>
      </c>
      <c r="M15" s="21">
        <v>1507064.82</v>
      </c>
      <c r="P15" s="20">
        <v>0</v>
      </c>
      <c r="T15" s="20">
        <v>8890</v>
      </c>
      <c r="V15" s="20">
        <v>8890</v>
      </c>
      <c r="W15" s="20" t="s">
        <v>24</v>
      </c>
      <c r="X15" s="20">
        <v>1460025.86</v>
      </c>
      <c r="Y15" s="20">
        <v>1460025.86</v>
      </c>
      <c r="Z15" s="20">
        <v>72024</v>
      </c>
    </row>
    <row r="16" spans="1:33" hidden="1">
      <c r="A16" s="20" t="s">
        <v>246</v>
      </c>
      <c r="B16" s="20" t="s">
        <v>227</v>
      </c>
      <c r="C16" s="20" t="s">
        <v>233</v>
      </c>
      <c r="D16" s="20" t="s">
        <v>227</v>
      </c>
      <c r="E16" s="20">
        <v>229087</v>
      </c>
      <c r="G16" s="20" t="s">
        <v>28</v>
      </c>
      <c r="H16" s="20" t="s">
        <v>245</v>
      </c>
      <c r="I16" s="20" t="s">
        <v>26</v>
      </c>
      <c r="J16" s="20" t="s">
        <v>244</v>
      </c>
      <c r="K16" s="21">
        <v>-8890</v>
      </c>
      <c r="L16" s="20">
        <v>0</v>
      </c>
      <c r="M16" s="21">
        <v>1498174.82</v>
      </c>
      <c r="P16" s="20">
        <v>0</v>
      </c>
      <c r="T16" s="20">
        <v>8890</v>
      </c>
      <c r="V16" s="20">
        <v>8890</v>
      </c>
      <c r="W16" s="20" t="s">
        <v>24</v>
      </c>
      <c r="X16" s="20">
        <v>1460025.86</v>
      </c>
      <c r="Y16" s="20">
        <v>1460025.86</v>
      </c>
      <c r="Z16" s="20">
        <v>72024</v>
      </c>
    </row>
    <row r="17" spans="1:32" hidden="1">
      <c r="A17" s="20" t="s">
        <v>243</v>
      </c>
      <c r="B17" s="20" t="s">
        <v>227</v>
      </c>
      <c r="C17" s="20" t="s">
        <v>233</v>
      </c>
      <c r="D17" s="20" t="s">
        <v>227</v>
      </c>
      <c r="E17" s="20">
        <v>229090</v>
      </c>
      <c r="G17" s="20" t="s">
        <v>28</v>
      </c>
      <c r="H17" s="20" t="s">
        <v>242</v>
      </c>
      <c r="I17" s="20" t="s">
        <v>26</v>
      </c>
      <c r="J17" s="20" t="s">
        <v>241</v>
      </c>
      <c r="K17" s="21">
        <v>-8890</v>
      </c>
      <c r="L17" s="20">
        <v>0</v>
      </c>
      <c r="M17" s="21">
        <v>1489284.82</v>
      </c>
      <c r="P17" s="20">
        <v>0</v>
      </c>
      <c r="T17" s="20">
        <v>8890</v>
      </c>
      <c r="V17" s="20">
        <v>8890</v>
      </c>
      <c r="W17" s="20" t="s">
        <v>24</v>
      </c>
      <c r="X17" s="20">
        <v>1460025.86</v>
      </c>
      <c r="Y17" s="20">
        <v>1460025.86</v>
      </c>
      <c r="Z17" s="20">
        <v>72024</v>
      </c>
    </row>
    <row r="18" spans="1:32" hidden="1">
      <c r="A18" s="20" t="s">
        <v>240</v>
      </c>
      <c r="B18" s="20" t="s">
        <v>227</v>
      </c>
      <c r="C18" s="20" t="s">
        <v>233</v>
      </c>
      <c r="D18" s="20" t="s">
        <v>227</v>
      </c>
      <c r="E18" s="20">
        <v>229094</v>
      </c>
      <c r="G18" s="20" t="s">
        <v>28</v>
      </c>
      <c r="H18" s="20" t="s">
        <v>239</v>
      </c>
      <c r="I18" s="20" t="s">
        <v>26</v>
      </c>
      <c r="J18" s="20" t="s">
        <v>238</v>
      </c>
      <c r="K18" s="21">
        <v>-10499</v>
      </c>
      <c r="L18" s="20">
        <v>0</v>
      </c>
      <c r="M18" s="21">
        <v>1478785.82</v>
      </c>
      <c r="P18" s="20">
        <v>0</v>
      </c>
      <c r="T18" s="20">
        <v>10499</v>
      </c>
      <c r="V18" s="20">
        <v>10499</v>
      </c>
      <c r="W18" s="20" t="s">
        <v>24</v>
      </c>
      <c r="X18" s="20">
        <v>1460025.86</v>
      </c>
      <c r="Y18" s="20">
        <v>1460025.86</v>
      </c>
      <c r="Z18" s="20">
        <v>72024</v>
      </c>
    </row>
    <row r="19" spans="1:32" hidden="1">
      <c r="A19" s="20" t="s">
        <v>237</v>
      </c>
      <c r="B19" s="20" t="s">
        <v>227</v>
      </c>
      <c r="C19" s="20" t="s">
        <v>233</v>
      </c>
      <c r="D19" s="20" t="s">
        <v>227</v>
      </c>
      <c r="E19" s="20">
        <v>229097</v>
      </c>
      <c r="G19" s="20" t="s">
        <v>28</v>
      </c>
      <c r="H19" s="20" t="s">
        <v>236</v>
      </c>
      <c r="I19" s="20" t="s">
        <v>26</v>
      </c>
      <c r="J19" s="20" t="s">
        <v>235</v>
      </c>
      <c r="K19" s="21">
        <v>-5312</v>
      </c>
      <c r="L19" s="20">
        <v>0</v>
      </c>
      <c r="M19" s="21">
        <v>1473473.82</v>
      </c>
      <c r="P19" s="20">
        <v>0</v>
      </c>
      <c r="T19" s="20">
        <v>5312</v>
      </c>
      <c r="V19" s="20">
        <v>5312</v>
      </c>
      <c r="W19" s="20" t="s">
        <v>24</v>
      </c>
      <c r="X19" s="20">
        <v>1460025.86</v>
      </c>
      <c r="Y19" s="20">
        <v>1460025.86</v>
      </c>
      <c r="Z19" s="20">
        <v>72024</v>
      </c>
    </row>
    <row r="20" spans="1:32" hidden="1">
      <c r="A20" s="20" t="s">
        <v>234</v>
      </c>
      <c r="B20" s="20" t="s">
        <v>227</v>
      </c>
      <c r="C20" s="20" t="s">
        <v>233</v>
      </c>
      <c r="D20" s="20" t="s">
        <v>227</v>
      </c>
      <c r="E20" s="20">
        <v>229100</v>
      </c>
      <c r="G20" s="20" t="s">
        <v>28</v>
      </c>
      <c r="H20" s="20" t="s">
        <v>232</v>
      </c>
      <c r="I20" s="20" t="s">
        <v>26</v>
      </c>
      <c r="J20" s="20" t="s">
        <v>229</v>
      </c>
      <c r="K20" s="21">
        <v>-12069</v>
      </c>
      <c r="L20" s="20">
        <v>0</v>
      </c>
      <c r="M20" s="21">
        <v>1461404.82</v>
      </c>
      <c r="P20" s="20">
        <v>0</v>
      </c>
      <c r="T20" s="20">
        <v>12069</v>
      </c>
      <c r="V20" s="20">
        <v>12069</v>
      </c>
      <c r="W20" s="20" t="s">
        <v>24</v>
      </c>
      <c r="X20" s="20">
        <v>1460025.86</v>
      </c>
      <c r="Y20" s="20">
        <v>1460025.86</v>
      </c>
      <c r="Z20" s="20">
        <v>72024</v>
      </c>
    </row>
    <row r="21" spans="1:32" hidden="1">
      <c r="A21" s="20" t="s">
        <v>231</v>
      </c>
      <c r="B21" s="20" t="s">
        <v>227</v>
      </c>
      <c r="C21" s="20" t="s">
        <v>227</v>
      </c>
      <c r="D21" s="20" t="s">
        <v>227</v>
      </c>
      <c r="E21" s="20">
        <v>229128</v>
      </c>
      <c r="F21" s="20">
        <v>615</v>
      </c>
      <c r="G21" s="20" t="s">
        <v>113</v>
      </c>
      <c r="H21" s="20" t="s">
        <v>230</v>
      </c>
      <c r="I21" s="20" t="s">
        <v>225</v>
      </c>
      <c r="J21" s="20" t="s">
        <v>229</v>
      </c>
      <c r="K21" s="21">
        <v>12587</v>
      </c>
      <c r="L21" s="20">
        <v>0</v>
      </c>
      <c r="M21" s="21">
        <v>1473991.82</v>
      </c>
      <c r="P21" s="20">
        <v>0</v>
      </c>
      <c r="Q21" s="20">
        <v>12587</v>
      </c>
      <c r="S21" s="20">
        <v>12587</v>
      </c>
      <c r="W21" s="20" t="s">
        <v>24</v>
      </c>
      <c r="X21" s="20">
        <v>1460025.86</v>
      </c>
      <c r="Y21" s="20">
        <v>1460025.86</v>
      </c>
      <c r="Z21" s="20">
        <v>72024</v>
      </c>
    </row>
    <row r="22" spans="1:32" hidden="1">
      <c r="A22" s="20" t="s">
        <v>228</v>
      </c>
      <c r="B22" s="20" t="s">
        <v>227</v>
      </c>
      <c r="C22" s="20" t="s">
        <v>227</v>
      </c>
      <c r="D22" s="20" t="s">
        <v>227</v>
      </c>
      <c r="E22" s="20">
        <v>229248</v>
      </c>
      <c r="F22" s="20">
        <v>615</v>
      </c>
      <c r="G22" s="20" t="s">
        <v>113</v>
      </c>
      <c r="H22" s="20" t="s">
        <v>226</v>
      </c>
      <c r="I22" s="20" t="s">
        <v>225</v>
      </c>
      <c r="J22" s="20" t="s">
        <v>224</v>
      </c>
      <c r="K22" s="21">
        <v>-13965.52</v>
      </c>
      <c r="L22" s="20">
        <v>0</v>
      </c>
      <c r="M22" s="21">
        <v>1460026.3</v>
      </c>
      <c r="P22" s="20">
        <v>0</v>
      </c>
      <c r="T22" s="20">
        <v>13965.52</v>
      </c>
      <c r="V22" s="20">
        <v>13965.52</v>
      </c>
      <c r="W22" s="20" t="s">
        <v>24</v>
      </c>
      <c r="X22" s="20">
        <v>1460025.86</v>
      </c>
      <c r="Y22" s="20">
        <v>1460025.86</v>
      </c>
      <c r="Z22" s="20">
        <v>72024</v>
      </c>
    </row>
    <row r="23" spans="1:32" hidden="1">
      <c r="A23" s="20" t="s">
        <v>223</v>
      </c>
      <c r="B23" s="20" t="s">
        <v>216</v>
      </c>
      <c r="C23" s="20" t="s">
        <v>216</v>
      </c>
      <c r="D23" s="20" t="s">
        <v>216</v>
      </c>
      <c r="E23" s="20">
        <v>267139</v>
      </c>
      <c r="G23" s="20" t="s">
        <v>113</v>
      </c>
      <c r="H23" s="20" t="s">
        <v>222</v>
      </c>
      <c r="I23" s="20" t="s">
        <v>221</v>
      </c>
      <c r="J23" s="20" t="s">
        <v>220</v>
      </c>
      <c r="K23" s="21">
        <v>-0.44</v>
      </c>
      <c r="L23" s="20">
        <v>0</v>
      </c>
      <c r="M23" s="21">
        <v>1460025.86</v>
      </c>
      <c r="P23" s="20">
        <v>0</v>
      </c>
      <c r="T23" s="20">
        <v>0.44</v>
      </c>
      <c r="V23" s="20">
        <v>0.44</v>
      </c>
      <c r="W23" s="20" t="s">
        <v>24</v>
      </c>
      <c r="X23" s="20">
        <v>1460025.86</v>
      </c>
      <c r="Y23" s="20">
        <v>1460025.86</v>
      </c>
      <c r="Z23" s="20">
        <v>72024</v>
      </c>
    </row>
    <row r="24" spans="1:32" hidden="1">
      <c r="A24" s="20" t="s">
        <v>219</v>
      </c>
      <c r="B24" s="20" t="s">
        <v>218</v>
      </c>
      <c r="C24" s="20" t="s">
        <v>217</v>
      </c>
      <c r="D24" s="20" t="s">
        <v>216</v>
      </c>
      <c r="E24" s="20">
        <v>275612</v>
      </c>
      <c r="G24" s="20" t="s">
        <v>46</v>
      </c>
      <c r="H24" s="20" t="s">
        <v>215</v>
      </c>
      <c r="I24" s="20" t="s">
        <v>214</v>
      </c>
      <c r="J24" s="20" t="s">
        <v>213</v>
      </c>
      <c r="K24" s="21">
        <v>39051.72</v>
      </c>
      <c r="L24" s="20">
        <v>39051.72</v>
      </c>
      <c r="M24" s="21">
        <v>1499077.58</v>
      </c>
      <c r="P24" s="20">
        <v>0</v>
      </c>
      <c r="Q24" s="20">
        <v>39051.72</v>
      </c>
      <c r="S24" s="20">
        <v>39051.72</v>
      </c>
      <c r="W24" s="20" t="s">
        <v>24</v>
      </c>
      <c r="X24" s="20">
        <v>1499077.58</v>
      </c>
      <c r="Y24" s="20">
        <v>1499077.58</v>
      </c>
    </row>
    <row r="25" spans="1:32" hidden="1">
      <c r="A25" s="20" t="s">
        <v>212</v>
      </c>
      <c r="B25" s="20" t="s">
        <v>205</v>
      </c>
      <c r="C25" s="20" t="s">
        <v>211</v>
      </c>
      <c r="D25" s="20" t="s">
        <v>210</v>
      </c>
      <c r="E25" s="20">
        <v>277344</v>
      </c>
      <c r="G25" s="20" t="s">
        <v>46</v>
      </c>
      <c r="H25" s="20" t="s">
        <v>209</v>
      </c>
      <c r="I25" s="20" t="s">
        <v>44</v>
      </c>
      <c r="J25" s="20" t="s">
        <v>208</v>
      </c>
      <c r="K25" s="21">
        <v>10344.83</v>
      </c>
      <c r="L25" s="20">
        <v>10344.83</v>
      </c>
      <c r="M25" s="21">
        <v>1509422.41</v>
      </c>
      <c r="P25" s="20">
        <v>0</v>
      </c>
      <c r="Q25" s="20">
        <v>10344.83</v>
      </c>
      <c r="S25" s="20">
        <v>10344.83</v>
      </c>
      <c r="W25" s="20" t="s">
        <v>24</v>
      </c>
      <c r="X25" s="20">
        <v>1509422.41</v>
      </c>
      <c r="Y25" s="20">
        <v>1509422.41</v>
      </c>
    </row>
    <row r="26" spans="1:32" hidden="1">
      <c r="A26" s="20" t="s">
        <v>207</v>
      </c>
      <c r="B26" s="20" t="s">
        <v>206</v>
      </c>
      <c r="C26" s="20" t="s">
        <v>205</v>
      </c>
      <c r="D26" s="20" t="s">
        <v>204</v>
      </c>
      <c r="E26" s="20">
        <v>280764</v>
      </c>
      <c r="G26" s="20" t="s">
        <v>46</v>
      </c>
      <c r="H26" s="20" t="s">
        <v>203</v>
      </c>
      <c r="I26" s="20" t="s">
        <v>44</v>
      </c>
      <c r="J26" s="20" t="s">
        <v>202</v>
      </c>
      <c r="K26" s="21">
        <v>11206.9</v>
      </c>
      <c r="L26" s="20">
        <v>11206.9</v>
      </c>
      <c r="M26" s="21">
        <v>1520629.31</v>
      </c>
      <c r="P26" s="20">
        <v>0</v>
      </c>
      <c r="Q26" s="20">
        <v>11206.9</v>
      </c>
      <c r="S26" s="20">
        <v>11206.9</v>
      </c>
      <c r="W26" s="20" t="s">
        <v>24</v>
      </c>
      <c r="X26" s="20">
        <v>1520629.31</v>
      </c>
      <c r="Y26" s="20">
        <v>1520629.31</v>
      </c>
    </row>
    <row r="27" spans="1:32" hidden="1">
      <c r="A27" s="20" t="s">
        <v>201</v>
      </c>
      <c r="B27" s="20" t="s">
        <v>197</v>
      </c>
      <c r="C27" s="20" t="s">
        <v>197</v>
      </c>
      <c r="D27" s="20" t="s">
        <v>197</v>
      </c>
      <c r="E27" s="20">
        <v>304028</v>
      </c>
      <c r="G27" s="20" t="s">
        <v>181</v>
      </c>
      <c r="H27" s="20" t="s">
        <v>200</v>
      </c>
      <c r="I27" s="20" t="s">
        <v>179</v>
      </c>
      <c r="J27" s="20" t="s">
        <v>199</v>
      </c>
      <c r="K27" s="21">
        <v>20000</v>
      </c>
      <c r="L27" s="20">
        <v>20000</v>
      </c>
      <c r="M27" s="21">
        <v>1540629.31</v>
      </c>
      <c r="P27" s="20">
        <v>0</v>
      </c>
      <c r="Q27" s="20">
        <v>20000</v>
      </c>
      <c r="S27" s="20">
        <v>20000</v>
      </c>
      <c r="W27" s="20" t="s">
        <v>24</v>
      </c>
      <c r="X27" s="20">
        <v>1540629.31</v>
      </c>
      <c r="Y27" s="20">
        <v>1540629.31</v>
      </c>
      <c r="AB27" s="20" t="s">
        <v>109</v>
      </c>
      <c r="AC27" s="20" t="s">
        <v>108</v>
      </c>
      <c r="AD27" s="20" t="s">
        <v>107</v>
      </c>
      <c r="AE27" s="20" t="s">
        <v>106</v>
      </c>
      <c r="AF27" s="20" t="s">
        <v>105</v>
      </c>
    </row>
    <row r="28" spans="1:32" hidden="1">
      <c r="A28" s="20" t="s">
        <v>198</v>
      </c>
      <c r="B28" s="20" t="s">
        <v>197</v>
      </c>
      <c r="C28" s="20" t="s">
        <v>197</v>
      </c>
      <c r="D28" s="20" t="s">
        <v>197</v>
      </c>
      <c r="E28" s="20">
        <v>304067</v>
      </c>
      <c r="G28" s="20" t="s">
        <v>181</v>
      </c>
      <c r="H28" s="20" t="s">
        <v>196</v>
      </c>
      <c r="I28" s="20" t="s">
        <v>179</v>
      </c>
      <c r="J28" s="20" t="s">
        <v>195</v>
      </c>
      <c r="K28" s="21">
        <v>130000</v>
      </c>
      <c r="L28" s="20">
        <v>130000</v>
      </c>
      <c r="M28" s="21">
        <v>1670629.31</v>
      </c>
      <c r="P28" s="20">
        <v>0</v>
      </c>
      <c r="Q28" s="20">
        <v>130000</v>
      </c>
      <c r="S28" s="20">
        <v>130000</v>
      </c>
      <c r="W28" s="20" t="s">
        <v>24</v>
      </c>
      <c r="X28" s="20">
        <v>1670629.31</v>
      </c>
      <c r="Y28" s="20">
        <v>1670629.31</v>
      </c>
      <c r="AB28" s="20" t="s">
        <v>109</v>
      </c>
      <c r="AC28" s="20" t="s">
        <v>108</v>
      </c>
      <c r="AD28" s="20" t="s">
        <v>107</v>
      </c>
      <c r="AE28" s="20" t="s">
        <v>106</v>
      </c>
      <c r="AF28" s="20" t="s">
        <v>105</v>
      </c>
    </row>
    <row r="29" spans="1:32" hidden="1">
      <c r="A29" s="20" t="s">
        <v>194</v>
      </c>
      <c r="B29" s="20" t="s">
        <v>193</v>
      </c>
      <c r="C29" s="20" t="s">
        <v>193</v>
      </c>
      <c r="D29" s="20" t="s">
        <v>193</v>
      </c>
      <c r="E29" s="20">
        <v>306779</v>
      </c>
      <c r="G29" s="20" t="s">
        <v>181</v>
      </c>
      <c r="H29" s="20" t="s">
        <v>192</v>
      </c>
      <c r="I29" s="20" t="s">
        <v>179</v>
      </c>
      <c r="J29" s="20" t="s">
        <v>191</v>
      </c>
      <c r="K29" s="21">
        <v>21000</v>
      </c>
      <c r="L29" s="20">
        <v>21000</v>
      </c>
      <c r="M29" s="21">
        <v>1691629.31</v>
      </c>
      <c r="P29" s="20">
        <v>0</v>
      </c>
      <c r="Q29" s="20">
        <v>21000</v>
      </c>
      <c r="S29" s="20">
        <v>21000</v>
      </c>
      <c r="W29" s="20" t="s">
        <v>24</v>
      </c>
      <c r="X29" s="20">
        <v>1691629.31</v>
      </c>
      <c r="Y29" s="20">
        <v>1691629.31</v>
      </c>
    </row>
    <row r="30" spans="1:32" hidden="1">
      <c r="A30" s="20" t="s">
        <v>190</v>
      </c>
      <c r="B30" s="20" t="s">
        <v>189</v>
      </c>
      <c r="C30" s="20" t="s">
        <v>189</v>
      </c>
      <c r="D30" s="20" t="s">
        <v>189</v>
      </c>
      <c r="E30" s="20">
        <v>307019</v>
      </c>
      <c r="G30" s="20" t="s">
        <v>181</v>
      </c>
      <c r="H30" s="20" t="s">
        <v>188</v>
      </c>
      <c r="I30" s="20" t="s">
        <v>179</v>
      </c>
      <c r="J30" s="20" t="s">
        <v>187</v>
      </c>
      <c r="K30" s="21">
        <v>20000</v>
      </c>
      <c r="L30" s="20">
        <v>20000</v>
      </c>
      <c r="M30" s="21">
        <v>1711629.31</v>
      </c>
      <c r="P30" s="20">
        <v>0</v>
      </c>
      <c r="Q30" s="20">
        <v>20000</v>
      </c>
      <c r="S30" s="20">
        <v>20000</v>
      </c>
      <c r="W30" s="20" t="s">
        <v>24</v>
      </c>
      <c r="X30" s="20">
        <v>1711629.31</v>
      </c>
      <c r="Y30" s="20">
        <v>1711629.31</v>
      </c>
    </row>
    <row r="31" spans="1:32" hidden="1">
      <c r="A31" s="20" t="s">
        <v>186</v>
      </c>
      <c r="B31" s="20" t="s">
        <v>182</v>
      </c>
      <c r="C31" s="20" t="s">
        <v>182</v>
      </c>
      <c r="D31" s="20" t="s">
        <v>182</v>
      </c>
      <c r="E31" s="20">
        <v>310087</v>
      </c>
      <c r="G31" s="20" t="s">
        <v>181</v>
      </c>
      <c r="H31" s="20" t="s">
        <v>185</v>
      </c>
      <c r="I31" s="20" t="s">
        <v>179</v>
      </c>
      <c r="J31" s="20" t="s">
        <v>184</v>
      </c>
      <c r="K31" s="21">
        <v>15000</v>
      </c>
      <c r="L31" s="20">
        <v>15000</v>
      </c>
      <c r="M31" s="21">
        <v>1726629.31</v>
      </c>
      <c r="P31" s="20">
        <v>0</v>
      </c>
      <c r="Q31" s="20">
        <v>15000</v>
      </c>
      <c r="S31" s="20">
        <v>15000</v>
      </c>
      <c r="W31" s="20" t="s">
        <v>24</v>
      </c>
      <c r="X31" s="20">
        <v>1726629.31</v>
      </c>
      <c r="Y31" s="20">
        <v>1726629.31</v>
      </c>
      <c r="AB31" s="20" t="s">
        <v>177</v>
      </c>
      <c r="AC31" s="20" t="s">
        <v>108</v>
      </c>
      <c r="AD31" s="20" t="s">
        <v>107</v>
      </c>
      <c r="AE31" s="20" t="s">
        <v>106</v>
      </c>
      <c r="AF31" s="20" t="s">
        <v>105</v>
      </c>
    </row>
    <row r="32" spans="1:32" hidden="1">
      <c r="A32" s="20" t="s">
        <v>183</v>
      </c>
      <c r="B32" s="20" t="s">
        <v>182</v>
      </c>
      <c r="C32" s="20" t="s">
        <v>182</v>
      </c>
      <c r="D32" s="20" t="s">
        <v>182</v>
      </c>
      <c r="E32" s="20">
        <v>310150</v>
      </c>
      <c r="G32" s="20" t="s">
        <v>181</v>
      </c>
      <c r="H32" s="20" t="s">
        <v>180</v>
      </c>
      <c r="I32" s="20" t="s">
        <v>179</v>
      </c>
      <c r="J32" s="20" t="s">
        <v>178</v>
      </c>
      <c r="K32" s="21">
        <v>5000</v>
      </c>
      <c r="L32" s="20">
        <v>5000</v>
      </c>
      <c r="M32" s="21">
        <v>1731629.31</v>
      </c>
      <c r="P32" s="20">
        <v>0</v>
      </c>
      <c r="Q32" s="20">
        <v>5000</v>
      </c>
      <c r="S32" s="20">
        <v>5000</v>
      </c>
      <c r="W32" s="20" t="s">
        <v>24</v>
      </c>
      <c r="X32" s="20">
        <v>1731629.31</v>
      </c>
      <c r="Y32" s="20">
        <v>1731629.31</v>
      </c>
      <c r="AB32" s="20" t="s">
        <v>177</v>
      </c>
      <c r="AC32" s="20" t="s">
        <v>108</v>
      </c>
      <c r="AD32" s="20" t="s">
        <v>107</v>
      </c>
      <c r="AE32" s="20" t="s">
        <v>106</v>
      </c>
      <c r="AF32" s="20" t="s">
        <v>105</v>
      </c>
    </row>
    <row r="33" spans="1:32" hidden="1">
      <c r="A33" s="20" t="s">
        <v>176</v>
      </c>
      <c r="B33" s="20" t="s">
        <v>169</v>
      </c>
      <c r="C33" s="20" t="s">
        <v>175</v>
      </c>
      <c r="D33" s="20" t="s">
        <v>174</v>
      </c>
      <c r="E33" s="20">
        <v>316492</v>
      </c>
      <c r="G33" s="20" t="s">
        <v>46</v>
      </c>
      <c r="H33" s="20" t="s">
        <v>173</v>
      </c>
      <c r="I33" s="20" t="s">
        <v>44</v>
      </c>
      <c r="J33" s="20" t="s">
        <v>172</v>
      </c>
      <c r="K33" s="21">
        <v>7327.59</v>
      </c>
      <c r="L33" s="20">
        <v>7327.59</v>
      </c>
      <c r="M33" s="21">
        <v>1738956.9</v>
      </c>
      <c r="P33" s="20">
        <v>0</v>
      </c>
      <c r="Q33" s="20">
        <v>7327.59</v>
      </c>
      <c r="S33" s="20">
        <v>7327.59</v>
      </c>
      <c r="W33" s="20" t="s">
        <v>24</v>
      </c>
      <c r="X33" s="20">
        <v>1738956.9</v>
      </c>
      <c r="Y33" s="20">
        <v>1738956.9</v>
      </c>
    </row>
    <row r="34" spans="1:32" hidden="1">
      <c r="A34" s="20" t="s">
        <v>171</v>
      </c>
      <c r="B34" s="20" t="s">
        <v>170</v>
      </c>
      <c r="C34" s="20" t="s">
        <v>169</v>
      </c>
      <c r="D34" s="20" t="s">
        <v>160</v>
      </c>
      <c r="E34" s="20">
        <v>316493</v>
      </c>
      <c r="G34" s="20" t="s">
        <v>46</v>
      </c>
      <c r="H34" s="20" t="s">
        <v>168</v>
      </c>
      <c r="I34" s="20" t="s">
        <v>44</v>
      </c>
      <c r="J34" s="20" t="s">
        <v>167</v>
      </c>
      <c r="K34" s="21">
        <v>7327.59</v>
      </c>
      <c r="L34" s="20">
        <v>7327.59</v>
      </c>
      <c r="M34" s="21">
        <v>1746284.49</v>
      </c>
      <c r="P34" s="20">
        <v>0</v>
      </c>
      <c r="Q34" s="20">
        <v>7327.59</v>
      </c>
      <c r="S34" s="20">
        <v>7327.59</v>
      </c>
      <c r="W34" s="20" t="s">
        <v>24</v>
      </c>
      <c r="X34" s="20">
        <v>1746284.49</v>
      </c>
      <c r="Y34" s="20">
        <v>1746284.49</v>
      </c>
    </row>
    <row r="35" spans="1:32" hidden="1">
      <c r="A35" s="20" t="s">
        <v>166</v>
      </c>
      <c r="B35" s="20" t="s">
        <v>164</v>
      </c>
      <c r="C35" s="20" t="s">
        <v>165</v>
      </c>
      <c r="D35" s="20" t="s">
        <v>164</v>
      </c>
      <c r="E35" s="20">
        <v>318518</v>
      </c>
      <c r="G35" s="20" t="s">
        <v>28</v>
      </c>
      <c r="H35" s="20" t="s">
        <v>163</v>
      </c>
      <c r="I35" s="20" t="s">
        <v>26</v>
      </c>
      <c r="J35" s="20" t="s">
        <v>162</v>
      </c>
      <c r="K35" s="21">
        <v>-1256648</v>
      </c>
      <c r="L35" s="20">
        <v>-1256648</v>
      </c>
      <c r="M35" s="21">
        <v>489636.49</v>
      </c>
      <c r="P35" s="20">
        <v>0</v>
      </c>
      <c r="T35" s="20">
        <v>1256648</v>
      </c>
      <c r="V35" s="20">
        <v>1256648</v>
      </c>
      <c r="W35" s="20" t="s">
        <v>24</v>
      </c>
      <c r="X35" s="20">
        <v>489636.49</v>
      </c>
      <c r="Y35" s="20">
        <v>489636.49</v>
      </c>
    </row>
    <row r="36" spans="1:32" hidden="1">
      <c r="A36" s="20" t="s">
        <v>161</v>
      </c>
      <c r="B36" s="20" t="s">
        <v>160</v>
      </c>
      <c r="C36" s="20" t="s">
        <v>160</v>
      </c>
      <c r="D36" s="20" t="s">
        <v>159</v>
      </c>
      <c r="E36" s="20">
        <v>336454</v>
      </c>
      <c r="G36" s="20" t="s">
        <v>46</v>
      </c>
      <c r="H36" s="20" t="s">
        <v>158</v>
      </c>
      <c r="I36" s="20" t="s">
        <v>44</v>
      </c>
      <c r="J36" s="20" t="s">
        <v>157</v>
      </c>
      <c r="K36" s="21">
        <v>3103.45</v>
      </c>
      <c r="L36" s="20">
        <v>3103.45</v>
      </c>
      <c r="M36" s="21">
        <v>492739.94</v>
      </c>
      <c r="P36" s="20">
        <v>0</v>
      </c>
      <c r="Q36" s="20">
        <v>3103.45</v>
      </c>
      <c r="S36" s="20">
        <v>3103.45</v>
      </c>
      <c r="W36" s="20" t="s">
        <v>24</v>
      </c>
      <c r="X36" s="20">
        <v>492739.94</v>
      </c>
      <c r="Y36" s="20">
        <v>492739.94</v>
      </c>
    </row>
    <row r="37" spans="1:32" hidden="1">
      <c r="A37" s="20" t="s">
        <v>156</v>
      </c>
      <c r="B37" s="20" t="s">
        <v>155</v>
      </c>
      <c r="C37" s="20" t="s">
        <v>155</v>
      </c>
      <c r="D37" s="20" t="s">
        <v>155</v>
      </c>
      <c r="E37" s="20">
        <v>358891</v>
      </c>
      <c r="G37" s="20" t="s">
        <v>40</v>
      </c>
      <c r="H37" s="20" t="s">
        <v>154</v>
      </c>
      <c r="I37" s="20" t="s">
        <v>153</v>
      </c>
      <c r="J37" s="20" t="s">
        <v>152</v>
      </c>
      <c r="K37" s="21">
        <v>3347774</v>
      </c>
      <c r="L37" s="20">
        <v>3347774</v>
      </c>
      <c r="M37" s="21">
        <v>3840513.94</v>
      </c>
      <c r="P37" s="20">
        <v>0</v>
      </c>
      <c r="Q37" s="20">
        <v>3347774</v>
      </c>
      <c r="S37" s="20">
        <v>3347774</v>
      </c>
      <c r="W37" s="20" t="s">
        <v>24</v>
      </c>
      <c r="X37" s="20">
        <v>3840513.94</v>
      </c>
      <c r="Y37" s="20">
        <v>3840513.94</v>
      </c>
    </row>
    <row r="38" spans="1:32" hidden="1">
      <c r="A38" s="20" t="s">
        <v>151</v>
      </c>
      <c r="B38" s="20" t="s">
        <v>150</v>
      </c>
      <c r="C38" s="20" t="s">
        <v>149</v>
      </c>
      <c r="D38" s="20" t="s">
        <v>148</v>
      </c>
      <c r="E38" s="20">
        <v>397599</v>
      </c>
      <c r="G38" s="20" t="s">
        <v>46</v>
      </c>
      <c r="H38" s="20" t="s">
        <v>147</v>
      </c>
      <c r="I38" s="20" t="s">
        <v>44</v>
      </c>
      <c r="J38" s="20" t="s">
        <v>146</v>
      </c>
      <c r="K38" s="21">
        <v>8620.69</v>
      </c>
      <c r="L38" s="20">
        <v>8620.69</v>
      </c>
      <c r="M38" s="21">
        <v>3849134.63</v>
      </c>
      <c r="P38" s="20">
        <v>0</v>
      </c>
      <c r="Q38" s="20">
        <v>8620.69</v>
      </c>
      <c r="S38" s="20">
        <v>8620.69</v>
      </c>
      <c r="W38" s="20" t="s">
        <v>24</v>
      </c>
      <c r="X38" s="20">
        <v>3849134.63</v>
      </c>
      <c r="Y38" s="20">
        <v>3849134.63</v>
      </c>
    </row>
    <row r="39" spans="1:32" hidden="1">
      <c r="A39" s="20" t="s">
        <v>145</v>
      </c>
      <c r="B39" s="20" t="s">
        <v>140</v>
      </c>
      <c r="C39" s="20" t="s">
        <v>144</v>
      </c>
      <c r="D39" s="20" t="s">
        <v>138</v>
      </c>
      <c r="E39" s="20">
        <v>401256</v>
      </c>
      <c r="G39" s="20" t="s">
        <v>46</v>
      </c>
      <c r="H39" s="20" t="s">
        <v>143</v>
      </c>
      <c r="I39" s="20" t="s">
        <v>44</v>
      </c>
      <c r="J39" s="20" t="s">
        <v>142</v>
      </c>
      <c r="K39" s="21">
        <v>10775.86</v>
      </c>
      <c r="L39" s="20">
        <v>10775.86</v>
      </c>
      <c r="M39" s="21">
        <v>3859910.49</v>
      </c>
      <c r="P39" s="20">
        <v>0</v>
      </c>
      <c r="Q39" s="20">
        <v>10775.86</v>
      </c>
      <c r="S39" s="20">
        <v>10775.86</v>
      </c>
      <c r="W39" s="20" t="s">
        <v>24</v>
      </c>
      <c r="X39" s="20">
        <v>3859910.49</v>
      </c>
      <c r="Y39" s="20">
        <v>3859910.49</v>
      </c>
    </row>
    <row r="40" spans="1:32" hidden="1">
      <c r="A40" s="20" t="s">
        <v>141</v>
      </c>
      <c r="B40" s="20" t="s">
        <v>140</v>
      </c>
      <c r="C40" s="20" t="s">
        <v>139</v>
      </c>
      <c r="D40" s="20" t="s">
        <v>138</v>
      </c>
      <c r="E40" s="20">
        <v>401257</v>
      </c>
      <c r="G40" s="20" t="s">
        <v>46</v>
      </c>
      <c r="H40" s="20" t="s">
        <v>137</v>
      </c>
      <c r="I40" s="20" t="s">
        <v>44</v>
      </c>
      <c r="J40" s="20" t="s">
        <v>117</v>
      </c>
      <c r="K40" s="21">
        <v>8620.69</v>
      </c>
      <c r="L40" s="20">
        <v>8620.69</v>
      </c>
      <c r="M40" s="21">
        <v>3868531.18</v>
      </c>
      <c r="P40" s="20">
        <v>0</v>
      </c>
      <c r="Q40" s="20">
        <v>8620.69</v>
      </c>
      <c r="S40" s="20">
        <v>8620.69</v>
      </c>
      <c r="W40" s="20" t="s">
        <v>24</v>
      </c>
      <c r="X40" s="20">
        <v>3868531.18</v>
      </c>
      <c r="Y40" s="20">
        <v>3868531.18</v>
      </c>
    </row>
    <row r="41" spans="1:32" hidden="1">
      <c r="A41" s="20" t="s">
        <v>136</v>
      </c>
      <c r="B41" s="20" t="s">
        <v>133</v>
      </c>
      <c r="C41" s="20" t="s">
        <v>129</v>
      </c>
      <c r="D41" s="20" t="s">
        <v>129</v>
      </c>
      <c r="E41" s="20">
        <v>403090</v>
      </c>
      <c r="G41" s="20" t="s">
        <v>46</v>
      </c>
      <c r="H41" s="20" t="s">
        <v>135</v>
      </c>
      <c r="I41" s="20" t="s">
        <v>126</v>
      </c>
      <c r="J41" s="20" t="s">
        <v>131</v>
      </c>
      <c r="K41" s="21">
        <v>9053</v>
      </c>
      <c r="L41" s="20">
        <v>9053</v>
      </c>
      <c r="M41" s="21">
        <v>3877584.18</v>
      </c>
      <c r="P41" s="20">
        <v>0</v>
      </c>
      <c r="Q41" s="20">
        <v>9053</v>
      </c>
      <c r="S41" s="20">
        <v>9053</v>
      </c>
      <c r="W41" s="20" t="s">
        <v>24</v>
      </c>
      <c r="X41" s="20">
        <v>3877584.18</v>
      </c>
      <c r="Y41" s="20">
        <v>3877584.18</v>
      </c>
    </row>
    <row r="42" spans="1:32" hidden="1">
      <c r="A42" s="20" t="s">
        <v>134</v>
      </c>
      <c r="B42" s="20" t="s">
        <v>133</v>
      </c>
      <c r="C42" s="20" t="s">
        <v>129</v>
      </c>
      <c r="D42" s="20" t="s">
        <v>129</v>
      </c>
      <c r="E42" s="20">
        <v>403095</v>
      </c>
      <c r="G42" s="20" t="s">
        <v>46</v>
      </c>
      <c r="H42" s="20" t="s">
        <v>132</v>
      </c>
      <c r="I42" s="20" t="s">
        <v>126</v>
      </c>
      <c r="J42" s="20" t="s">
        <v>131</v>
      </c>
      <c r="K42" s="21">
        <v>109053</v>
      </c>
      <c r="L42" s="20">
        <v>109053</v>
      </c>
      <c r="M42" s="21">
        <v>3986637.18</v>
      </c>
      <c r="P42" s="20">
        <v>0</v>
      </c>
      <c r="Q42" s="20">
        <v>109053</v>
      </c>
      <c r="S42" s="20">
        <v>109053</v>
      </c>
      <c r="W42" s="20" t="s">
        <v>24</v>
      </c>
      <c r="X42" s="20">
        <v>3986637.18</v>
      </c>
      <c r="Y42" s="20">
        <v>3986637.18</v>
      </c>
    </row>
    <row r="43" spans="1:32" hidden="1">
      <c r="A43" s="20" t="s">
        <v>130</v>
      </c>
      <c r="B43" s="20" t="s">
        <v>128</v>
      </c>
      <c r="C43" s="20" t="s">
        <v>129</v>
      </c>
      <c r="D43" s="20" t="s">
        <v>128</v>
      </c>
      <c r="E43" s="20">
        <v>403094</v>
      </c>
      <c r="G43" s="20" t="s">
        <v>28</v>
      </c>
      <c r="H43" s="20" t="s">
        <v>127</v>
      </c>
      <c r="I43" s="20" t="s">
        <v>126</v>
      </c>
      <c r="J43" s="20" t="s">
        <v>125</v>
      </c>
      <c r="K43" s="21">
        <v>-9053</v>
      </c>
      <c r="L43" s="20">
        <v>-9053</v>
      </c>
      <c r="M43" s="21">
        <v>3977584.18</v>
      </c>
      <c r="P43" s="20">
        <v>0</v>
      </c>
      <c r="T43" s="20">
        <v>9053</v>
      </c>
      <c r="V43" s="20">
        <v>9053</v>
      </c>
      <c r="W43" s="20" t="s">
        <v>24</v>
      </c>
      <c r="X43" s="20">
        <v>3977584.18</v>
      </c>
      <c r="Y43" s="20">
        <v>3977584.18</v>
      </c>
    </row>
    <row r="44" spans="1:32" hidden="1">
      <c r="A44" s="20" t="s">
        <v>124</v>
      </c>
      <c r="B44" s="20" t="s">
        <v>76</v>
      </c>
      <c r="C44" s="20" t="s">
        <v>76</v>
      </c>
      <c r="D44" s="20" t="s">
        <v>76</v>
      </c>
      <c r="E44" s="20">
        <v>410161</v>
      </c>
      <c r="F44" s="20">
        <v>919</v>
      </c>
      <c r="G44" s="20" t="s">
        <v>113</v>
      </c>
      <c r="H44" s="20" t="s">
        <v>123</v>
      </c>
      <c r="I44" s="20" t="s">
        <v>122</v>
      </c>
      <c r="J44" s="20" t="s">
        <v>121</v>
      </c>
      <c r="K44" s="21">
        <v>1379.31</v>
      </c>
      <c r="L44" s="20">
        <v>1379.31</v>
      </c>
      <c r="M44" s="21">
        <v>3978963.49</v>
      </c>
      <c r="P44" s="20">
        <v>0</v>
      </c>
      <c r="Q44" s="20">
        <v>1379.31</v>
      </c>
      <c r="S44" s="20">
        <v>1379.31</v>
      </c>
      <c r="W44" s="20" t="s">
        <v>24</v>
      </c>
      <c r="X44" s="20">
        <v>3978963.49</v>
      </c>
      <c r="Y44" s="20">
        <v>3978963.49</v>
      </c>
      <c r="AB44" s="20" t="s">
        <v>109</v>
      </c>
      <c r="AC44" s="20" t="s">
        <v>108</v>
      </c>
      <c r="AD44" s="20" t="s">
        <v>107</v>
      </c>
      <c r="AE44" s="20" t="s">
        <v>106</v>
      </c>
      <c r="AF44" s="20" t="s">
        <v>105</v>
      </c>
    </row>
    <row r="45" spans="1:32" hidden="1">
      <c r="A45" s="20" t="s">
        <v>120</v>
      </c>
      <c r="B45" s="20" t="s">
        <v>76</v>
      </c>
      <c r="C45" s="20" t="s">
        <v>76</v>
      </c>
      <c r="D45" s="20" t="s">
        <v>76</v>
      </c>
      <c r="E45" s="20">
        <v>410201</v>
      </c>
      <c r="F45" s="20">
        <v>925</v>
      </c>
      <c r="G45" s="20" t="s">
        <v>113</v>
      </c>
      <c r="H45" s="20" t="s">
        <v>112</v>
      </c>
      <c r="I45" s="20" t="s">
        <v>24</v>
      </c>
      <c r="J45" s="20" t="s">
        <v>119</v>
      </c>
      <c r="K45" s="21">
        <v>485</v>
      </c>
      <c r="L45" s="20">
        <v>485</v>
      </c>
      <c r="M45" s="21">
        <v>3979448.49</v>
      </c>
      <c r="P45" s="20">
        <v>0</v>
      </c>
      <c r="Q45" s="20">
        <v>485</v>
      </c>
      <c r="S45" s="20">
        <v>485</v>
      </c>
      <c r="W45" s="20" t="s">
        <v>24</v>
      </c>
      <c r="X45" s="20">
        <v>3979448.49</v>
      </c>
      <c r="Y45" s="20">
        <v>3979448.49</v>
      </c>
      <c r="AB45" s="20" t="s">
        <v>109</v>
      </c>
      <c r="AC45" s="20" t="s">
        <v>108</v>
      </c>
      <c r="AD45" s="20" t="s">
        <v>107</v>
      </c>
      <c r="AE45" s="20" t="s">
        <v>106</v>
      </c>
      <c r="AF45" s="20" t="s">
        <v>105</v>
      </c>
    </row>
    <row r="46" spans="1:32" hidden="1">
      <c r="A46" s="20" t="s">
        <v>118</v>
      </c>
      <c r="B46" s="20" t="s">
        <v>76</v>
      </c>
      <c r="C46" s="20" t="s">
        <v>76</v>
      </c>
      <c r="D46" s="20" t="s">
        <v>76</v>
      </c>
      <c r="E46" s="20">
        <v>410201</v>
      </c>
      <c r="F46" s="20">
        <v>925</v>
      </c>
      <c r="G46" s="20" t="s">
        <v>113</v>
      </c>
      <c r="H46" s="20" t="s">
        <v>112</v>
      </c>
      <c r="I46" s="20" t="s">
        <v>24</v>
      </c>
      <c r="J46" s="20" t="s">
        <v>117</v>
      </c>
      <c r="K46" s="21">
        <v>388</v>
      </c>
      <c r="L46" s="20">
        <v>388</v>
      </c>
      <c r="M46" s="21">
        <v>3979836.49</v>
      </c>
      <c r="P46" s="20">
        <v>0</v>
      </c>
      <c r="Q46" s="20">
        <v>388</v>
      </c>
      <c r="S46" s="20">
        <v>388</v>
      </c>
      <c r="W46" s="20" t="s">
        <v>24</v>
      </c>
      <c r="X46" s="20">
        <v>3979836.49</v>
      </c>
      <c r="Y46" s="20">
        <v>3979836.49</v>
      </c>
      <c r="AB46" s="20" t="s">
        <v>109</v>
      </c>
      <c r="AC46" s="20" t="s">
        <v>108</v>
      </c>
      <c r="AD46" s="20" t="s">
        <v>107</v>
      </c>
      <c r="AE46" s="20" t="s">
        <v>106</v>
      </c>
      <c r="AF46" s="20" t="s">
        <v>105</v>
      </c>
    </row>
    <row r="47" spans="1:32" hidden="1">
      <c r="A47" s="20" t="s">
        <v>116</v>
      </c>
      <c r="B47" s="20" t="s">
        <v>76</v>
      </c>
      <c r="C47" s="20" t="s">
        <v>76</v>
      </c>
      <c r="D47" s="20" t="s">
        <v>76</v>
      </c>
      <c r="E47" s="20">
        <v>410201</v>
      </c>
      <c r="F47" s="20">
        <v>925</v>
      </c>
      <c r="G47" s="20" t="s">
        <v>113</v>
      </c>
      <c r="H47" s="20" t="s">
        <v>112</v>
      </c>
      <c r="I47" s="20" t="s">
        <v>24</v>
      </c>
      <c r="J47" s="20" t="s">
        <v>110</v>
      </c>
      <c r="K47" s="21">
        <v>408</v>
      </c>
      <c r="L47" s="20">
        <v>408</v>
      </c>
      <c r="M47" s="21">
        <v>3980244.49</v>
      </c>
      <c r="P47" s="20">
        <v>0</v>
      </c>
      <c r="Q47" s="20">
        <v>408</v>
      </c>
      <c r="S47" s="20">
        <v>408</v>
      </c>
      <c r="W47" s="20" t="s">
        <v>24</v>
      </c>
      <c r="X47" s="20">
        <v>3980244.49</v>
      </c>
      <c r="Y47" s="20">
        <v>3980244.49</v>
      </c>
      <c r="AB47" s="20" t="s">
        <v>109</v>
      </c>
      <c r="AC47" s="20" t="s">
        <v>108</v>
      </c>
      <c r="AD47" s="20" t="s">
        <v>107</v>
      </c>
      <c r="AE47" s="20" t="s">
        <v>106</v>
      </c>
      <c r="AF47" s="20" t="s">
        <v>105</v>
      </c>
    </row>
    <row r="48" spans="1:32" hidden="1">
      <c r="A48" s="20" t="s">
        <v>115</v>
      </c>
      <c r="B48" s="20" t="s">
        <v>76</v>
      </c>
      <c r="C48" s="20" t="s">
        <v>76</v>
      </c>
      <c r="D48" s="20" t="s">
        <v>76</v>
      </c>
      <c r="E48" s="20">
        <v>410201</v>
      </c>
      <c r="F48" s="20">
        <v>925</v>
      </c>
      <c r="G48" s="20" t="s">
        <v>113</v>
      </c>
      <c r="H48" s="20" t="s">
        <v>112</v>
      </c>
      <c r="I48" s="20" t="s">
        <v>24</v>
      </c>
      <c r="J48" s="20" t="s">
        <v>110</v>
      </c>
      <c r="K48" s="21">
        <v>4910</v>
      </c>
      <c r="L48" s="20">
        <v>4910</v>
      </c>
      <c r="M48" s="21">
        <v>3985154.49</v>
      </c>
      <c r="P48" s="20">
        <v>0</v>
      </c>
      <c r="Q48" s="20">
        <v>4910</v>
      </c>
      <c r="S48" s="20">
        <v>4910</v>
      </c>
      <c r="W48" s="20" t="s">
        <v>24</v>
      </c>
      <c r="X48" s="20">
        <v>3985154.49</v>
      </c>
      <c r="Y48" s="20">
        <v>3985154.49</v>
      </c>
      <c r="AB48" s="20" t="s">
        <v>109</v>
      </c>
      <c r="AC48" s="20" t="s">
        <v>108</v>
      </c>
      <c r="AD48" s="20" t="s">
        <v>107</v>
      </c>
      <c r="AE48" s="20" t="s">
        <v>106</v>
      </c>
      <c r="AF48" s="20" t="s">
        <v>105</v>
      </c>
    </row>
    <row r="49" spans="1:32" hidden="1">
      <c r="A49" s="20" t="s">
        <v>114</v>
      </c>
      <c r="B49" s="20" t="s">
        <v>76</v>
      </c>
      <c r="C49" s="20" t="s">
        <v>76</v>
      </c>
      <c r="D49" s="20" t="s">
        <v>76</v>
      </c>
      <c r="E49" s="20">
        <v>410201</v>
      </c>
      <c r="F49" s="20">
        <v>925</v>
      </c>
      <c r="G49" s="20" t="s">
        <v>113</v>
      </c>
      <c r="H49" s="20" t="s">
        <v>112</v>
      </c>
      <c r="I49" s="20" t="s">
        <v>111</v>
      </c>
      <c r="J49" s="20" t="s">
        <v>110</v>
      </c>
      <c r="K49" s="21">
        <v>-408</v>
      </c>
      <c r="L49" s="20">
        <v>-408</v>
      </c>
      <c r="M49" s="21">
        <v>3984746.49</v>
      </c>
      <c r="P49" s="20">
        <v>0</v>
      </c>
      <c r="Q49" s="20">
        <v>-408</v>
      </c>
      <c r="S49" s="20">
        <v>-408</v>
      </c>
      <c r="W49" s="20" t="s">
        <v>24</v>
      </c>
      <c r="X49" s="20">
        <v>3984746.49</v>
      </c>
      <c r="Y49" s="20">
        <v>3984746.49</v>
      </c>
      <c r="AB49" s="20" t="s">
        <v>109</v>
      </c>
      <c r="AC49" s="20" t="s">
        <v>108</v>
      </c>
      <c r="AD49" s="20" t="s">
        <v>107</v>
      </c>
      <c r="AE49" s="20" t="s">
        <v>106</v>
      </c>
      <c r="AF49" s="20" t="s">
        <v>105</v>
      </c>
    </row>
    <row r="50" spans="1:32" hidden="1">
      <c r="A50" s="20" t="s">
        <v>104</v>
      </c>
      <c r="B50" s="20" t="s">
        <v>91</v>
      </c>
      <c r="C50" s="20" t="s">
        <v>92</v>
      </c>
      <c r="D50" s="20" t="s">
        <v>91</v>
      </c>
      <c r="E50" s="20">
        <v>412607</v>
      </c>
      <c r="G50" s="20" t="s">
        <v>28</v>
      </c>
      <c r="H50" s="20" t="s">
        <v>103</v>
      </c>
      <c r="I50" s="20" t="s">
        <v>26</v>
      </c>
      <c r="J50" s="20" t="s">
        <v>102</v>
      </c>
      <c r="K50" s="21">
        <v>-8000</v>
      </c>
      <c r="L50" s="20">
        <v>-8000</v>
      </c>
      <c r="M50" s="21">
        <v>3976746.49</v>
      </c>
      <c r="P50" s="20">
        <v>0</v>
      </c>
      <c r="T50" s="20">
        <v>8000</v>
      </c>
      <c r="V50" s="20">
        <v>8000</v>
      </c>
      <c r="W50" s="20" t="s">
        <v>24</v>
      </c>
      <c r="X50" s="20">
        <v>3976746.49</v>
      </c>
      <c r="Y50" s="20">
        <v>3976746.49</v>
      </c>
    </row>
    <row r="51" spans="1:32" hidden="1">
      <c r="A51" s="20" t="s">
        <v>101</v>
      </c>
      <c r="B51" s="20" t="s">
        <v>91</v>
      </c>
      <c r="C51" s="20" t="s">
        <v>92</v>
      </c>
      <c r="D51" s="20" t="s">
        <v>91</v>
      </c>
      <c r="E51" s="20">
        <v>412608</v>
      </c>
      <c r="G51" s="20" t="s">
        <v>28</v>
      </c>
      <c r="H51" s="20" t="s">
        <v>100</v>
      </c>
      <c r="I51" s="20" t="s">
        <v>26</v>
      </c>
      <c r="J51" s="20" t="s">
        <v>99</v>
      </c>
      <c r="K51" s="21">
        <v>-8500</v>
      </c>
      <c r="L51" s="20">
        <v>-8500</v>
      </c>
      <c r="M51" s="21">
        <v>3968246.49</v>
      </c>
      <c r="P51" s="20">
        <v>0</v>
      </c>
      <c r="T51" s="20">
        <v>8500</v>
      </c>
      <c r="V51" s="20">
        <v>8500</v>
      </c>
      <c r="W51" s="20" t="s">
        <v>24</v>
      </c>
      <c r="X51" s="20">
        <v>3968246.49</v>
      </c>
      <c r="Y51" s="20">
        <v>3968246.49</v>
      </c>
    </row>
    <row r="52" spans="1:32" hidden="1">
      <c r="A52" s="20" t="s">
        <v>98</v>
      </c>
      <c r="B52" s="20" t="s">
        <v>91</v>
      </c>
      <c r="C52" s="20" t="s">
        <v>92</v>
      </c>
      <c r="D52" s="20" t="s">
        <v>91</v>
      </c>
      <c r="E52" s="20">
        <v>412609</v>
      </c>
      <c r="G52" s="20" t="s">
        <v>28</v>
      </c>
      <c r="H52" s="20" t="s">
        <v>97</v>
      </c>
      <c r="I52" s="20" t="s">
        <v>26</v>
      </c>
      <c r="J52" s="20" t="s">
        <v>94</v>
      </c>
      <c r="K52" s="21">
        <v>-12500</v>
      </c>
      <c r="L52" s="20">
        <v>-12500</v>
      </c>
      <c r="M52" s="21">
        <v>3955746.49</v>
      </c>
      <c r="P52" s="20">
        <v>0</v>
      </c>
      <c r="T52" s="20">
        <v>12500</v>
      </c>
      <c r="V52" s="20">
        <v>12500</v>
      </c>
      <c r="W52" s="20" t="s">
        <v>24</v>
      </c>
      <c r="X52" s="20">
        <v>3955746.49</v>
      </c>
      <c r="Y52" s="20">
        <v>3955746.49</v>
      </c>
    </row>
    <row r="53" spans="1:32" hidden="1">
      <c r="A53" s="20" t="s">
        <v>96</v>
      </c>
      <c r="B53" s="20" t="s">
        <v>91</v>
      </c>
      <c r="C53" s="20" t="s">
        <v>92</v>
      </c>
      <c r="D53" s="20" t="s">
        <v>91</v>
      </c>
      <c r="E53" s="20">
        <v>412610</v>
      </c>
      <c r="G53" s="20" t="s">
        <v>28</v>
      </c>
      <c r="H53" s="20" t="s">
        <v>95</v>
      </c>
      <c r="I53" s="20" t="s">
        <v>26</v>
      </c>
      <c r="J53" s="20" t="s">
        <v>94</v>
      </c>
      <c r="K53" s="21">
        <v>-13500</v>
      </c>
      <c r="L53" s="20">
        <v>-13500</v>
      </c>
      <c r="M53" s="21">
        <v>3942246.49</v>
      </c>
      <c r="P53" s="20">
        <v>0</v>
      </c>
      <c r="T53" s="20">
        <v>13500</v>
      </c>
      <c r="V53" s="20">
        <v>13500</v>
      </c>
      <c r="W53" s="20" t="s">
        <v>24</v>
      </c>
      <c r="X53" s="20">
        <v>3942246.49</v>
      </c>
      <c r="Y53" s="20">
        <v>3942246.49</v>
      </c>
    </row>
    <row r="54" spans="1:32" hidden="1">
      <c r="A54" s="20" t="s">
        <v>93</v>
      </c>
      <c r="B54" s="20" t="s">
        <v>91</v>
      </c>
      <c r="C54" s="20" t="s">
        <v>92</v>
      </c>
      <c r="D54" s="20" t="s">
        <v>91</v>
      </c>
      <c r="E54" s="20">
        <v>412612</v>
      </c>
      <c r="G54" s="20" t="s">
        <v>28</v>
      </c>
      <c r="H54" s="20" t="s">
        <v>90</v>
      </c>
      <c r="I54" s="20" t="s">
        <v>26</v>
      </c>
      <c r="J54" s="20" t="s">
        <v>89</v>
      </c>
      <c r="K54" s="21">
        <v>-8500</v>
      </c>
      <c r="L54" s="20">
        <v>-8500</v>
      </c>
      <c r="M54" s="21">
        <v>3933746.49</v>
      </c>
      <c r="P54" s="20">
        <v>0</v>
      </c>
      <c r="T54" s="20">
        <v>8500</v>
      </c>
      <c r="V54" s="20">
        <v>8500</v>
      </c>
      <c r="W54" s="20" t="s">
        <v>24</v>
      </c>
      <c r="X54" s="20">
        <v>3933746.49</v>
      </c>
      <c r="Y54" s="20">
        <v>3933746.49</v>
      </c>
    </row>
    <row r="55" spans="1:32" hidden="1">
      <c r="A55" s="20" t="s">
        <v>88</v>
      </c>
      <c r="B55" s="20" t="s">
        <v>82</v>
      </c>
      <c r="C55" s="20" t="s">
        <v>87</v>
      </c>
      <c r="D55" s="20" t="s">
        <v>86</v>
      </c>
      <c r="E55" s="20">
        <v>417344</v>
      </c>
      <c r="G55" s="20" t="s">
        <v>46</v>
      </c>
      <c r="H55" s="20" t="s">
        <v>85</v>
      </c>
      <c r="I55" s="20" t="s">
        <v>44</v>
      </c>
      <c r="J55" s="20" t="s">
        <v>84</v>
      </c>
      <c r="K55" s="21">
        <v>10775.86</v>
      </c>
      <c r="L55" s="20">
        <v>10775.86</v>
      </c>
      <c r="M55" s="21">
        <v>3944522.35</v>
      </c>
      <c r="P55" s="20">
        <v>0</v>
      </c>
      <c r="Q55" s="20">
        <v>10775.86</v>
      </c>
      <c r="S55" s="20">
        <v>10775.86</v>
      </c>
      <c r="W55" s="20" t="s">
        <v>24</v>
      </c>
      <c r="X55" s="20">
        <v>3944522.35</v>
      </c>
      <c r="Y55" s="20">
        <v>3944522.35</v>
      </c>
    </row>
    <row r="56" spans="1:32">
      <c r="A56" s="20" t="s">
        <v>83</v>
      </c>
      <c r="B56" s="20" t="s">
        <v>82</v>
      </c>
      <c r="C56" s="20" t="s">
        <v>81</v>
      </c>
      <c r="D56" s="20" t="s">
        <v>80</v>
      </c>
      <c r="E56" s="20">
        <v>417345</v>
      </c>
      <c r="G56" s="20" t="s">
        <v>46</v>
      </c>
      <c r="H56" s="20" t="s">
        <v>79</v>
      </c>
      <c r="I56" s="20" t="s">
        <v>44</v>
      </c>
      <c r="J56" s="20" t="s">
        <v>78</v>
      </c>
      <c r="K56" s="21">
        <v>10775.86</v>
      </c>
      <c r="L56" s="20">
        <v>10775.86</v>
      </c>
      <c r="M56" s="22">
        <v>3955298.21</v>
      </c>
      <c r="P56" s="20">
        <v>0</v>
      </c>
      <c r="Q56" s="20">
        <v>10775.86</v>
      </c>
      <c r="S56" s="20">
        <v>10775.86</v>
      </c>
      <c r="W56" s="20" t="s">
        <v>24</v>
      </c>
      <c r="X56" s="20">
        <v>3955298.21</v>
      </c>
      <c r="Y56" s="20">
        <v>3955298.21</v>
      </c>
    </row>
    <row r="57" spans="1:32">
      <c r="A57" s="20" t="s">
        <v>77</v>
      </c>
      <c r="B57" s="20" t="s">
        <v>75</v>
      </c>
      <c r="C57" s="20" t="s">
        <v>76</v>
      </c>
      <c r="D57" s="20" t="s">
        <v>75</v>
      </c>
      <c r="E57" s="20">
        <v>420905</v>
      </c>
      <c r="G57" s="20" t="s">
        <v>28</v>
      </c>
      <c r="H57" s="20" t="s">
        <v>74</v>
      </c>
      <c r="I57" s="20" t="s">
        <v>26</v>
      </c>
      <c r="J57" s="20" t="s">
        <v>73</v>
      </c>
      <c r="K57" s="21">
        <v>-13000</v>
      </c>
      <c r="L57" s="20">
        <v>-13000</v>
      </c>
      <c r="M57" s="21">
        <v>3942298.21</v>
      </c>
      <c r="P57" s="20">
        <v>0</v>
      </c>
      <c r="T57" s="20">
        <v>13000</v>
      </c>
      <c r="V57" s="20">
        <v>13000</v>
      </c>
      <c r="W57" s="20" t="s">
        <v>24</v>
      </c>
      <c r="X57" s="20">
        <v>3942298.21</v>
      </c>
      <c r="Y57" s="20">
        <v>3942298.21</v>
      </c>
    </row>
    <row r="58" spans="1:32">
      <c r="A58" s="20" t="s">
        <v>72</v>
      </c>
      <c r="B58" s="20" t="s">
        <v>71</v>
      </c>
      <c r="C58" s="20" t="s">
        <v>70</v>
      </c>
      <c r="D58" s="20" t="s">
        <v>69</v>
      </c>
      <c r="E58" s="20">
        <v>435158</v>
      </c>
      <c r="G58" s="20" t="s">
        <v>46</v>
      </c>
      <c r="H58" s="20" t="s">
        <v>68</v>
      </c>
      <c r="I58" s="20" t="s">
        <v>44</v>
      </c>
      <c r="J58" s="20" t="s">
        <v>67</v>
      </c>
      <c r="K58" s="21">
        <v>11637.93</v>
      </c>
      <c r="L58" s="20">
        <v>11637.93</v>
      </c>
      <c r="M58" s="21">
        <v>3953936.14</v>
      </c>
      <c r="P58" s="20">
        <v>0</v>
      </c>
      <c r="Q58" s="20">
        <v>11637.93</v>
      </c>
      <c r="S58" s="20">
        <v>11637.93</v>
      </c>
      <c r="W58" s="20" t="s">
        <v>24</v>
      </c>
      <c r="X58" s="20">
        <v>3953936.14</v>
      </c>
      <c r="Y58" s="20">
        <v>3953936.14</v>
      </c>
    </row>
    <row r="59" spans="1:32">
      <c r="A59" s="20" t="s">
        <v>66</v>
      </c>
      <c r="B59" s="20" t="s">
        <v>65</v>
      </c>
      <c r="C59" s="20" t="s">
        <v>64</v>
      </c>
      <c r="D59" s="20" t="s">
        <v>63</v>
      </c>
      <c r="E59" s="20">
        <v>438280</v>
      </c>
      <c r="G59" s="20" t="s">
        <v>46</v>
      </c>
      <c r="H59" s="20" t="s">
        <v>62</v>
      </c>
      <c r="I59" s="20" t="s">
        <v>44</v>
      </c>
      <c r="J59" s="20" t="s">
        <v>323</v>
      </c>
      <c r="K59" s="21">
        <v>6465.52</v>
      </c>
      <c r="L59" s="20">
        <v>6465.52</v>
      </c>
      <c r="M59" s="21">
        <v>3960401.66</v>
      </c>
      <c r="P59" s="20">
        <v>0</v>
      </c>
      <c r="Q59" s="20">
        <v>6465.52</v>
      </c>
      <c r="S59" s="20">
        <v>6465.52</v>
      </c>
      <c r="W59" s="20" t="s">
        <v>24</v>
      </c>
      <c r="X59" s="20">
        <v>3960401.66</v>
      </c>
      <c r="Y59" s="20">
        <v>3960401.66</v>
      </c>
    </row>
    <row r="60" spans="1:32">
      <c r="A60" s="20" t="s">
        <v>60</v>
      </c>
      <c r="B60" s="20" t="s">
        <v>54</v>
      </c>
      <c r="C60" s="20" t="s">
        <v>59</v>
      </c>
      <c r="D60" s="20" t="s">
        <v>54</v>
      </c>
      <c r="E60" s="20">
        <v>439587</v>
      </c>
      <c r="G60" s="20" t="s">
        <v>28</v>
      </c>
      <c r="H60" s="20" t="s">
        <v>58</v>
      </c>
      <c r="I60" s="20" t="s">
        <v>26</v>
      </c>
      <c r="J60" s="20" t="s">
        <v>57</v>
      </c>
      <c r="K60" s="21">
        <v>-6500</v>
      </c>
      <c r="L60" s="20">
        <v>-6500</v>
      </c>
      <c r="M60" s="21">
        <v>3953901.66</v>
      </c>
      <c r="P60" s="20">
        <v>0</v>
      </c>
      <c r="T60" s="20">
        <v>6500</v>
      </c>
      <c r="V60" s="20">
        <v>6500</v>
      </c>
      <c r="W60" s="20" t="s">
        <v>24</v>
      </c>
      <c r="X60" s="20">
        <v>3953901.66</v>
      </c>
      <c r="Y60" s="20">
        <v>3953901.66</v>
      </c>
    </row>
    <row r="61" spans="1:32">
      <c r="A61" s="20" t="s">
        <v>56</v>
      </c>
      <c r="B61" s="20" t="s">
        <v>55</v>
      </c>
      <c r="C61" s="20" t="s">
        <v>54</v>
      </c>
      <c r="D61" s="20" t="s">
        <v>53</v>
      </c>
      <c r="E61" s="20">
        <v>441440</v>
      </c>
      <c r="G61" s="20" t="s">
        <v>46</v>
      </c>
      <c r="H61" s="20" t="s">
        <v>52</v>
      </c>
      <c r="I61" s="20" t="s">
        <v>44</v>
      </c>
      <c r="J61" s="20" t="s">
        <v>51</v>
      </c>
      <c r="K61" s="21">
        <v>10344.83</v>
      </c>
      <c r="L61" s="20">
        <v>10344.83</v>
      </c>
      <c r="M61" s="21">
        <v>3964246.49</v>
      </c>
      <c r="P61" s="20">
        <v>0</v>
      </c>
      <c r="Q61" s="20">
        <v>10344.83</v>
      </c>
      <c r="S61" s="20">
        <v>10344.83</v>
      </c>
      <c r="W61" s="20" t="s">
        <v>24</v>
      </c>
      <c r="X61" s="20">
        <v>3964246.49</v>
      </c>
      <c r="Y61" s="20">
        <v>3964246.49</v>
      </c>
    </row>
    <row r="62" spans="1:32">
      <c r="A62" s="20" t="s">
        <v>50</v>
      </c>
      <c r="B62" s="20" t="s">
        <v>49</v>
      </c>
      <c r="C62" s="20" t="s">
        <v>48</v>
      </c>
      <c r="D62" s="20" t="s">
        <v>47</v>
      </c>
      <c r="E62" s="20">
        <v>456894</v>
      </c>
      <c r="G62" s="20" t="s">
        <v>46</v>
      </c>
      <c r="H62" s="20" t="s">
        <v>45</v>
      </c>
      <c r="I62" s="20" t="s">
        <v>44</v>
      </c>
      <c r="J62" s="20" t="s">
        <v>43</v>
      </c>
      <c r="K62" s="21">
        <v>5603.45</v>
      </c>
      <c r="L62" s="20">
        <v>5603.45</v>
      </c>
      <c r="M62" s="21">
        <v>3969849.94</v>
      </c>
      <c r="P62" s="20">
        <v>0</v>
      </c>
      <c r="Q62" s="20">
        <v>5603.45</v>
      </c>
      <c r="S62" s="20">
        <v>5603.45</v>
      </c>
      <c r="W62" s="20" t="s">
        <v>24</v>
      </c>
      <c r="X62" s="20">
        <v>3969849.94</v>
      </c>
      <c r="Y62" s="20">
        <v>3969849.94</v>
      </c>
    </row>
    <row r="63" spans="1:32">
      <c r="A63" s="20" t="s">
        <v>42</v>
      </c>
      <c r="B63" s="20" t="s">
        <v>41</v>
      </c>
      <c r="C63" s="20" t="s">
        <v>41</v>
      </c>
      <c r="D63" s="20" t="s">
        <v>41</v>
      </c>
      <c r="E63" s="20">
        <v>505272</v>
      </c>
      <c r="G63" s="20" t="s">
        <v>40</v>
      </c>
      <c r="H63" s="20" t="s">
        <v>39</v>
      </c>
      <c r="I63" s="20" t="s">
        <v>38</v>
      </c>
      <c r="J63" s="20" t="s">
        <v>37</v>
      </c>
      <c r="K63" s="21">
        <v>2186599.06</v>
      </c>
      <c r="L63" s="20">
        <v>2186599.06</v>
      </c>
      <c r="M63" s="21">
        <v>6156449</v>
      </c>
      <c r="P63" s="20">
        <v>0</v>
      </c>
      <c r="Q63" s="20">
        <v>2186599.06</v>
      </c>
      <c r="S63" s="20">
        <v>2186599.06</v>
      </c>
      <c r="W63" s="20" t="s">
        <v>24</v>
      </c>
      <c r="X63" s="20">
        <v>6156449</v>
      </c>
      <c r="Y63" s="20">
        <v>6156449</v>
      </c>
    </row>
    <row r="64" spans="1:32">
      <c r="A64" s="20" t="s">
        <v>36</v>
      </c>
      <c r="B64" s="20" t="s">
        <v>35</v>
      </c>
      <c r="C64" s="20" t="s">
        <v>34</v>
      </c>
      <c r="D64" s="20" t="s">
        <v>29</v>
      </c>
      <c r="E64" s="20">
        <v>515078</v>
      </c>
      <c r="G64" s="20" t="s">
        <v>28</v>
      </c>
      <c r="H64" s="20" t="s">
        <v>33</v>
      </c>
      <c r="I64" s="20" t="s">
        <v>26</v>
      </c>
      <c r="J64" s="20" t="s">
        <v>32</v>
      </c>
      <c r="K64" s="21">
        <v>-3175329</v>
      </c>
      <c r="L64" s="20">
        <v>-3175329</v>
      </c>
      <c r="M64" s="21">
        <v>2981120</v>
      </c>
      <c r="P64" s="20">
        <v>0</v>
      </c>
      <c r="T64" s="20">
        <v>3175329</v>
      </c>
      <c r="V64" s="20">
        <v>3175329</v>
      </c>
      <c r="W64" s="20" t="s">
        <v>24</v>
      </c>
      <c r="X64" s="20">
        <v>2981120</v>
      </c>
      <c r="Y64" s="20">
        <v>2981120</v>
      </c>
    </row>
    <row r="65" spans="1:25">
      <c r="A65" s="20" t="s">
        <v>31</v>
      </c>
      <c r="B65" s="20" t="s">
        <v>30</v>
      </c>
      <c r="C65" s="20" t="s">
        <v>30</v>
      </c>
      <c r="D65" s="20" t="s">
        <v>29</v>
      </c>
      <c r="E65" s="20">
        <v>515108</v>
      </c>
      <c r="G65" s="20" t="s">
        <v>28</v>
      </c>
      <c r="H65" s="20" t="s">
        <v>27</v>
      </c>
      <c r="I65" s="20" t="s">
        <v>26</v>
      </c>
      <c r="J65" s="20" t="s">
        <v>25</v>
      </c>
      <c r="K65" s="21">
        <v>-1967535.46</v>
      </c>
      <c r="L65" s="20">
        <v>-1967535.46</v>
      </c>
      <c r="M65" s="21">
        <v>1013584.54</v>
      </c>
      <c r="P65" s="20">
        <v>0</v>
      </c>
      <c r="T65" s="20">
        <v>1967535.46</v>
      </c>
      <c r="V65" s="20">
        <v>1967535.46</v>
      </c>
      <c r="W65" s="20" t="s">
        <v>24</v>
      </c>
      <c r="X65" s="20">
        <v>1013584.54</v>
      </c>
      <c r="Y65" s="20">
        <v>1013584.54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22" workbookViewId="0">
      <selection activeCell="E44" sqref="E44"/>
    </sheetView>
  </sheetViews>
  <sheetFormatPr defaultRowHeight="14.4"/>
  <cols>
    <col min="1" max="1" width="6" bestFit="1" customWidth="1"/>
    <col min="2" max="2" width="12.33203125" customWidth="1"/>
    <col min="3" max="3" width="44.77734375" customWidth="1"/>
    <col min="4" max="4" width="16.5546875" bestFit="1" customWidth="1"/>
    <col min="5" max="5" width="15.5546875" style="13" customWidth="1"/>
    <col min="6" max="6" width="12.77734375" style="13" customWidth="1"/>
    <col min="7" max="7" width="13.109375" style="13" customWidth="1"/>
    <col min="8" max="8" width="12.88671875" style="13" customWidth="1"/>
    <col min="9" max="9" width="27.33203125" style="13" bestFit="1" customWidth="1"/>
    <col min="10" max="10" width="11.33203125" bestFit="1" customWidth="1"/>
    <col min="12" max="12" width="10.21875" bestFit="1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594</v>
      </c>
      <c r="E3" s="2"/>
      <c r="F3" s="2"/>
      <c r="G3" s="2"/>
      <c r="H3" s="2"/>
      <c r="I3" s="2"/>
    </row>
    <row r="4" spans="1:9" ht="43.2">
      <c r="A4" s="3" t="s">
        <v>2</v>
      </c>
      <c r="B4" s="3" t="s">
        <v>485</v>
      </c>
      <c r="C4" s="3" t="s">
        <v>4</v>
      </c>
      <c r="D4" s="3" t="s">
        <v>486</v>
      </c>
      <c r="E4" s="4" t="s">
        <v>487</v>
      </c>
      <c r="F4" s="25" t="s">
        <v>488</v>
      </c>
      <c r="G4" s="25" t="s">
        <v>489</v>
      </c>
      <c r="H4" s="25" t="s">
        <v>490</v>
      </c>
    </row>
    <row r="5" spans="1:9">
      <c r="A5" s="5">
        <v>1</v>
      </c>
      <c r="B5" s="6">
        <v>45432</v>
      </c>
      <c r="C5" s="8" t="s">
        <v>8</v>
      </c>
      <c r="D5" s="5" t="s">
        <v>7</v>
      </c>
      <c r="E5" s="7">
        <v>105376</v>
      </c>
      <c r="F5" s="7"/>
      <c r="G5" s="7"/>
      <c r="H5" s="7">
        <f t="shared" ref="H5:H10" si="0">E5-F5-G5</f>
        <v>105376</v>
      </c>
    </row>
    <row r="6" spans="1:9">
      <c r="A6" s="5">
        <f>1+A5</f>
        <v>2</v>
      </c>
      <c r="B6" s="6">
        <v>45432</v>
      </c>
      <c r="C6" s="8" t="s">
        <v>9</v>
      </c>
      <c r="D6" s="5" t="s">
        <v>7</v>
      </c>
      <c r="E6" s="7">
        <v>105376</v>
      </c>
      <c r="F6" s="7"/>
      <c r="G6" s="7"/>
      <c r="H6" s="7">
        <f t="shared" si="0"/>
        <v>105376</v>
      </c>
    </row>
    <row r="7" spans="1:9">
      <c r="A7" s="5">
        <f>1+A6</f>
        <v>3</v>
      </c>
      <c r="B7" s="6">
        <v>45216</v>
      </c>
      <c r="C7" s="8" t="s">
        <v>512</v>
      </c>
      <c r="D7" s="5" t="s">
        <v>7</v>
      </c>
      <c r="E7" s="7">
        <v>109053</v>
      </c>
      <c r="F7" s="7"/>
      <c r="G7" s="7"/>
      <c r="H7" s="7">
        <f t="shared" si="0"/>
        <v>109053</v>
      </c>
    </row>
    <row r="8" spans="1:9">
      <c r="A8" s="5">
        <f>1+A7</f>
        <v>4</v>
      </c>
      <c r="B8" s="6">
        <v>45334</v>
      </c>
      <c r="C8" s="8" t="s">
        <v>22</v>
      </c>
      <c r="D8" s="5" t="s">
        <v>7</v>
      </c>
      <c r="E8" s="7">
        <v>35000</v>
      </c>
      <c r="F8" s="7"/>
      <c r="G8" s="7"/>
      <c r="H8" s="7">
        <f t="shared" si="0"/>
        <v>35000</v>
      </c>
    </row>
    <row r="9" spans="1:9">
      <c r="A9" s="5">
        <f>1+A8</f>
        <v>5</v>
      </c>
      <c r="B9" s="6">
        <v>45366</v>
      </c>
      <c r="C9" s="8" t="s">
        <v>23</v>
      </c>
      <c r="D9" s="5" t="s">
        <v>7</v>
      </c>
      <c r="E9" s="7">
        <v>40000</v>
      </c>
      <c r="F9" s="7"/>
      <c r="G9" s="7"/>
      <c r="H9" s="7">
        <f t="shared" si="0"/>
        <v>40000</v>
      </c>
    </row>
    <row r="10" spans="1:9">
      <c r="A10" s="5">
        <f>1+A9</f>
        <v>6</v>
      </c>
      <c r="B10" s="6">
        <v>45370</v>
      </c>
      <c r="C10" s="8" t="s">
        <v>22</v>
      </c>
      <c r="D10" s="5" t="s">
        <v>7</v>
      </c>
      <c r="E10" s="7">
        <v>35000</v>
      </c>
      <c r="F10" s="7"/>
      <c r="G10" s="7"/>
      <c r="H10" s="7">
        <f t="shared" si="0"/>
        <v>35000</v>
      </c>
    </row>
    <row r="11" spans="1:9" ht="15" thickBot="1">
      <c r="B11" s="9"/>
      <c r="C11" s="10"/>
      <c r="E11" s="11">
        <f>SUM(E5:E10)</f>
        <v>429805</v>
      </c>
      <c r="F11" s="11">
        <f t="shared" ref="F11:H11" si="1">SUM(F5:F10)</f>
        <v>0</v>
      </c>
      <c r="G11" s="11">
        <f t="shared" si="1"/>
        <v>0</v>
      </c>
      <c r="H11" s="11">
        <f t="shared" si="1"/>
        <v>429805</v>
      </c>
    </row>
    <row r="12" spans="1:9" ht="15" thickTop="1">
      <c r="B12" s="9"/>
      <c r="C12" s="10"/>
      <c r="E12" s="12"/>
    </row>
    <row r="13" spans="1:9">
      <c r="A13" s="5">
        <f>1+A10</f>
        <v>7</v>
      </c>
      <c r="B13" s="6">
        <v>45361</v>
      </c>
      <c r="C13" s="5" t="s">
        <v>513</v>
      </c>
      <c r="D13" s="5" t="s">
        <v>10</v>
      </c>
      <c r="E13" s="7">
        <v>10775.86</v>
      </c>
      <c r="F13" s="26"/>
      <c r="G13" s="7"/>
      <c r="H13" s="7">
        <f>E13-F13-G13</f>
        <v>10775.86</v>
      </c>
    </row>
    <row r="14" spans="1:9">
      <c r="A14" s="5">
        <f>1+A13</f>
        <v>8</v>
      </c>
      <c r="B14" s="6">
        <v>45361</v>
      </c>
      <c r="C14" s="5" t="s">
        <v>491</v>
      </c>
      <c r="D14" s="5" t="s">
        <v>10</v>
      </c>
      <c r="E14" s="27">
        <v>10775.86</v>
      </c>
      <c r="F14" s="26"/>
      <c r="G14" s="27"/>
      <c r="H14" s="7">
        <f>E14-F14-G14</f>
        <v>10775.86</v>
      </c>
    </row>
    <row r="15" spans="1:9">
      <c r="A15" s="5">
        <f>1+A14</f>
        <v>9</v>
      </c>
      <c r="B15" s="23">
        <v>45396</v>
      </c>
      <c r="C15" s="24" t="s">
        <v>492</v>
      </c>
      <c r="D15" s="5" t="s">
        <v>10</v>
      </c>
      <c r="E15" s="26">
        <v>11637.93</v>
      </c>
      <c r="F15" s="26"/>
      <c r="G15" s="7"/>
      <c r="H15" s="7">
        <f>E15-F15-G15</f>
        <v>11637.93</v>
      </c>
    </row>
    <row r="16" spans="1:9">
      <c r="A16" s="5">
        <f>1+A15</f>
        <v>10</v>
      </c>
      <c r="B16" s="23">
        <v>45410</v>
      </c>
      <c r="C16" s="24" t="s">
        <v>493</v>
      </c>
      <c r="D16" s="5" t="s">
        <v>10</v>
      </c>
      <c r="E16" s="26">
        <v>10344.83</v>
      </c>
      <c r="F16" s="26"/>
      <c r="G16" s="7"/>
      <c r="H16" s="7">
        <f>E16-F16-G16</f>
        <v>10344.83</v>
      </c>
    </row>
    <row r="17" spans="1:8">
      <c r="A17" s="5">
        <f>1+A16</f>
        <v>11</v>
      </c>
      <c r="B17" s="23">
        <v>45410</v>
      </c>
      <c r="C17" s="24" t="s">
        <v>494</v>
      </c>
      <c r="D17" s="5" t="s">
        <v>10</v>
      </c>
      <c r="E17" s="26">
        <f>8620.69+449.14</f>
        <v>9069.83</v>
      </c>
      <c r="F17" s="26"/>
      <c r="G17" s="7"/>
      <c r="H17" s="7">
        <f>E17-F17-G17</f>
        <v>9069.83</v>
      </c>
    </row>
    <row r="18" spans="1:8" ht="15" thickBot="1">
      <c r="B18" s="9"/>
      <c r="C18" s="10"/>
      <c r="E18" s="18">
        <f>SUM(E13:E17)</f>
        <v>52604.310000000005</v>
      </c>
      <c r="F18" s="18">
        <f t="shared" ref="F18:H18" si="2">SUM(F13:F17)</f>
        <v>0</v>
      </c>
      <c r="G18" s="18">
        <f t="shared" si="2"/>
        <v>0</v>
      </c>
      <c r="H18" s="18">
        <f t="shared" si="2"/>
        <v>52604.310000000005</v>
      </c>
    </row>
    <row r="19" spans="1:8" ht="15" thickTop="1">
      <c r="B19" s="9"/>
      <c r="C19" s="10"/>
      <c r="E19" s="7"/>
    </row>
    <row r="20" spans="1:8">
      <c r="A20" s="5">
        <f>1+A16</f>
        <v>11</v>
      </c>
      <c r="B20" s="6">
        <v>45359</v>
      </c>
      <c r="C20" s="8" t="s">
        <v>495</v>
      </c>
      <c r="D20" s="5" t="s">
        <v>11</v>
      </c>
      <c r="E20" s="7">
        <v>8620.69</v>
      </c>
      <c r="F20" s="7"/>
      <c r="G20" s="7"/>
      <c r="H20" s="7">
        <f>E20-F20-G20</f>
        <v>8620.69</v>
      </c>
    </row>
    <row r="21" spans="1:8">
      <c r="A21" s="5">
        <f>1+A20</f>
        <v>12</v>
      </c>
      <c r="B21" s="23">
        <v>45377</v>
      </c>
      <c r="C21" s="24" t="s">
        <v>496</v>
      </c>
      <c r="D21" s="5" t="s">
        <v>11</v>
      </c>
      <c r="E21" s="26">
        <v>5603.45</v>
      </c>
      <c r="F21" s="7"/>
      <c r="G21" s="7"/>
      <c r="H21" s="7">
        <f>E21-F21-G21</f>
        <v>5603.45</v>
      </c>
    </row>
    <row r="22" spans="1:8">
      <c r="A22" s="5">
        <f>1+A21</f>
        <v>13</v>
      </c>
      <c r="B22" s="23">
        <v>45406</v>
      </c>
      <c r="C22" s="24" t="s">
        <v>496</v>
      </c>
      <c r="D22" s="5" t="s">
        <v>11</v>
      </c>
      <c r="E22" s="26">
        <v>6465.52</v>
      </c>
      <c r="F22" s="7"/>
      <c r="G22" s="7"/>
      <c r="H22" s="7">
        <f>E22-F22-G22</f>
        <v>6465.52</v>
      </c>
    </row>
    <row r="23" spans="1:8">
      <c r="A23" s="5">
        <f>1+A22</f>
        <v>14</v>
      </c>
      <c r="B23" s="23">
        <v>45406</v>
      </c>
      <c r="C23" s="5" t="s">
        <v>497</v>
      </c>
      <c r="D23" s="5" t="s">
        <v>11</v>
      </c>
      <c r="E23" s="26">
        <v>7500</v>
      </c>
      <c r="F23" s="7"/>
      <c r="G23" s="7"/>
      <c r="H23" s="7">
        <f>E23-F23-G23</f>
        <v>7500</v>
      </c>
    </row>
    <row r="24" spans="1:8">
      <c r="A24" s="5">
        <f>1+A17</f>
        <v>12</v>
      </c>
      <c r="B24" s="23">
        <v>45410</v>
      </c>
      <c r="C24" s="24" t="s">
        <v>498</v>
      </c>
      <c r="D24" s="5" t="s">
        <v>11</v>
      </c>
      <c r="E24" s="26">
        <v>10775.86</v>
      </c>
      <c r="F24" s="26"/>
      <c r="G24" s="7"/>
      <c r="H24" s="7">
        <f>E24-F24-G24</f>
        <v>10775.86</v>
      </c>
    </row>
    <row r="25" spans="1:8">
      <c r="B25" s="46"/>
      <c r="C25" t="s">
        <v>593</v>
      </c>
      <c r="D25" s="5" t="s">
        <v>11</v>
      </c>
      <c r="E25" s="47" t="e">
        <f>#REF!+#REF!</f>
        <v>#REF!</v>
      </c>
      <c r="F25" s="47"/>
      <c r="G25" s="48"/>
      <c r="H25" s="47">
        <v>13500</v>
      </c>
    </row>
    <row r="26" spans="1:8" ht="15" thickBot="1">
      <c r="B26" s="9"/>
      <c r="D26" s="10"/>
      <c r="E26" s="18" t="e">
        <f>SUM(E20:E25)</f>
        <v>#REF!</v>
      </c>
      <c r="F26" s="18">
        <f t="shared" ref="F26:G26" si="3">SUM(F20:F24)</f>
        <v>0</v>
      </c>
      <c r="G26" s="18">
        <f t="shared" si="3"/>
        <v>0</v>
      </c>
      <c r="H26" s="18">
        <f>SUM(H20:H25)</f>
        <v>52465.520000000004</v>
      </c>
    </row>
    <row r="27" spans="1:8" ht="15" thickTop="1">
      <c r="B27" s="9"/>
      <c r="C27" s="10"/>
    </row>
    <row r="28" spans="1:8" ht="15" thickBot="1">
      <c r="A28" s="5">
        <f>1+A22</f>
        <v>14</v>
      </c>
      <c r="B28" s="6">
        <v>44774</v>
      </c>
      <c r="C28" s="8" t="s">
        <v>499</v>
      </c>
      <c r="D28" s="5" t="s">
        <v>13</v>
      </c>
      <c r="E28" s="14" t="e">
        <f>Wiba!#REF!</f>
        <v>#REF!</v>
      </c>
      <c r="F28" s="7"/>
      <c r="G28" s="7"/>
      <c r="H28" s="7" t="e">
        <f>E28-F28-G28</f>
        <v>#REF!</v>
      </c>
    </row>
    <row r="29" spans="1:8" ht="15" thickTop="1">
      <c r="B29" s="9"/>
      <c r="C29" s="10"/>
      <c r="E29" s="15"/>
    </row>
    <row r="30" spans="1:8">
      <c r="A30" s="5">
        <f>1+A28</f>
        <v>15</v>
      </c>
      <c r="B30" s="6">
        <v>44895</v>
      </c>
      <c r="C30" s="8" t="s">
        <v>500</v>
      </c>
      <c r="D30" s="5" t="s">
        <v>15</v>
      </c>
      <c r="E30" s="28">
        <v>3347774</v>
      </c>
      <c r="F30" s="26">
        <v>3175329</v>
      </c>
      <c r="G30" s="7">
        <f t="shared" ref="G30:G31" si="4">E30-F30</f>
        <v>172445</v>
      </c>
      <c r="H30" s="7">
        <f>E30-F30-G30</f>
        <v>0</v>
      </c>
    </row>
    <row r="31" spans="1:8">
      <c r="A31" s="5">
        <f>1+A30</f>
        <v>16</v>
      </c>
      <c r="B31" s="40">
        <v>45522</v>
      </c>
      <c r="C31" s="24" t="s">
        <v>501</v>
      </c>
      <c r="D31" s="24" t="s">
        <v>355</v>
      </c>
      <c r="E31" s="26">
        <v>2186599.06</v>
      </c>
      <c r="F31" s="26">
        <v>1967535.46</v>
      </c>
      <c r="G31" s="7">
        <f t="shared" si="4"/>
        <v>219063.60000000009</v>
      </c>
      <c r="H31" s="7">
        <f>E31-F31-G31</f>
        <v>0</v>
      </c>
    </row>
    <row r="32" spans="1:8">
      <c r="A32" s="5">
        <f>1+A31</f>
        <v>17</v>
      </c>
      <c r="B32" s="6">
        <v>45260</v>
      </c>
      <c r="C32" s="5" t="s">
        <v>502</v>
      </c>
      <c r="D32" s="5" t="s">
        <v>15</v>
      </c>
      <c r="E32" s="26">
        <v>1151260.6000000001</v>
      </c>
      <c r="F32" s="26"/>
      <c r="G32" s="7"/>
      <c r="H32" s="7">
        <f>E32-F32-G32</f>
        <v>1151260.6000000001</v>
      </c>
    </row>
    <row r="33" spans="1:12" ht="15" thickBot="1">
      <c r="B33" s="9"/>
      <c r="D33" s="10"/>
      <c r="E33" s="18">
        <f>SUM(E30:E32)</f>
        <v>6685633.6600000001</v>
      </c>
      <c r="F33" s="18">
        <f>SUM(F30:F32)</f>
        <v>5142864.46</v>
      </c>
      <c r="G33" s="18">
        <f>SUM(G30:G32)</f>
        <v>391508.60000000009</v>
      </c>
      <c r="H33" s="18">
        <f>SUM(H30:H32)</f>
        <v>1151260.6000000001</v>
      </c>
    </row>
    <row r="34" spans="1:12" ht="15" thickTop="1">
      <c r="B34" s="9"/>
      <c r="D34" s="10"/>
      <c r="E34" s="32"/>
      <c r="F34" s="32"/>
      <c r="G34" s="32"/>
      <c r="H34" s="32"/>
    </row>
    <row r="35" spans="1:12">
      <c r="A35" s="5">
        <f>1+A32</f>
        <v>18</v>
      </c>
      <c r="B35" s="6">
        <v>45565</v>
      </c>
      <c r="C35" s="8" t="s">
        <v>590</v>
      </c>
      <c r="D35" s="8" t="s">
        <v>511</v>
      </c>
      <c r="E35" s="39">
        <f>'Machinery Bdown'!F19-3922072.21</f>
        <v>0</v>
      </c>
      <c r="F35" s="39"/>
      <c r="G35" s="39"/>
      <c r="H35" s="7">
        <f>E35-F35-G35</f>
        <v>0</v>
      </c>
    </row>
    <row r="36" spans="1:12">
      <c r="A36" s="5">
        <f>+A35+1</f>
        <v>19</v>
      </c>
      <c r="B36" s="6">
        <v>45638</v>
      </c>
      <c r="C36" s="8" t="s">
        <v>503</v>
      </c>
      <c r="D36" s="8" t="s">
        <v>511</v>
      </c>
      <c r="E36" s="39">
        <v>3922072.21</v>
      </c>
      <c r="F36" s="39"/>
      <c r="G36" s="39"/>
      <c r="H36" s="7">
        <f>E36-F36-G36</f>
        <v>3922072.21</v>
      </c>
      <c r="I36" s="45" t="s">
        <v>509</v>
      </c>
      <c r="L36" s="43"/>
    </row>
    <row r="37" spans="1:12" ht="15" thickBot="1">
      <c r="B37" s="9"/>
      <c r="D37" s="10"/>
      <c r="E37" s="38">
        <f>SUM(E35:E36)</f>
        <v>3922072.21</v>
      </c>
      <c r="F37" s="38">
        <f t="shared" ref="F37:H37" si="5">SUM(F35:F36)</f>
        <v>0</v>
      </c>
      <c r="G37" s="38">
        <f t="shared" si="5"/>
        <v>0</v>
      </c>
      <c r="H37" s="38">
        <f t="shared" si="5"/>
        <v>3922072.21</v>
      </c>
    </row>
    <row r="38" spans="1:12" ht="15" thickTop="1">
      <c r="B38" s="9"/>
      <c r="D38" s="10"/>
      <c r="E38" s="32"/>
      <c r="F38" s="32"/>
      <c r="G38" s="32"/>
      <c r="H38" s="32"/>
    </row>
    <row r="39" spans="1:12">
      <c r="A39" s="5">
        <f>1+A36</f>
        <v>20</v>
      </c>
      <c r="B39" s="6">
        <v>45311</v>
      </c>
      <c r="C39" s="5" t="s">
        <v>448</v>
      </c>
      <c r="D39" s="5" t="s">
        <v>446</v>
      </c>
      <c r="E39" s="7">
        <f>((37183249/803)*27.977)+((87132000/2000)*69.625)+77223</f>
        <v>4405992.3717596512</v>
      </c>
      <c r="F39" s="26">
        <v>4160059.2209243551</v>
      </c>
      <c r="G39" s="7">
        <v>168710</v>
      </c>
      <c r="H39" s="7">
        <v>0</v>
      </c>
      <c r="I39" s="13">
        <f>E39-G39</f>
        <v>4237282.3717596512</v>
      </c>
    </row>
    <row r="40" spans="1:12">
      <c r="A40" s="5">
        <f>1+A39</f>
        <v>21</v>
      </c>
      <c r="B40" s="6">
        <v>45321</v>
      </c>
      <c r="C40" s="5" t="s">
        <v>447</v>
      </c>
      <c r="D40" s="5" t="s">
        <v>446</v>
      </c>
      <c r="E40" s="7">
        <f>(113342480/2000)*(111.63)</f>
        <v>6326210.5211999994</v>
      </c>
      <c r="F40" s="26">
        <v>6079651.7790756458</v>
      </c>
      <c r="G40" s="7">
        <v>246559</v>
      </c>
      <c r="H40" s="7">
        <f>E40-F40-G40</f>
        <v>-0.25787564646452665</v>
      </c>
    </row>
    <row r="41" spans="1:12" ht="15" thickBot="1">
      <c r="B41" s="9"/>
      <c r="D41" s="10"/>
      <c r="E41" s="18">
        <f>SUM(E39:E40)</f>
        <v>10732202.892959651</v>
      </c>
      <c r="F41" s="18">
        <f>SUM(F39:F40)</f>
        <v>10239711</v>
      </c>
      <c r="G41" s="18">
        <f>SUM(G39:G40)</f>
        <v>415269</v>
      </c>
      <c r="H41" s="18">
        <f>SUM(H39:H40)</f>
        <v>-0.25787564646452665</v>
      </c>
      <c r="J41" s="29"/>
      <c r="L41" s="29"/>
    </row>
    <row r="42" spans="1:12" ht="15" thickTop="1">
      <c r="B42" s="9"/>
      <c r="D42" s="10"/>
      <c r="E42" s="32"/>
      <c r="F42" s="32"/>
      <c r="G42" s="32"/>
      <c r="H42" s="32"/>
      <c r="J42" s="29"/>
      <c r="L42" s="29"/>
    </row>
    <row r="43" spans="1:12">
      <c r="B43" s="9"/>
      <c r="D43" s="10"/>
      <c r="E43" s="32"/>
      <c r="F43" s="32"/>
      <c r="G43" s="32"/>
      <c r="H43" s="32"/>
    </row>
    <row r="44" spans="1:12" s="1" customFormat="1" ht="18.600000000000001" thickBot="1">
      <c r="C44" s="16" t="s">
        <v>449</v>
      </c>
      <c r="E44" s="41" t="e">
        <f>+E26+E18+E11+E28+E33+E37+E41</f>
        <v>#REF!</v>
      </c>
      <c r="F44" s="41">
        <f>+F26+F18+F11+F28+F33+F37+F41</f>
        <v>15382575.460000001</v>
      </c>
      <c r="G44" s="41">
        <f>+G26+G18+G11+G28+G33+G37+G41</f>
        <v>806777.60000000009</v>
      </c>
      <c r="H44" s="41" t="e">
        <f>+H26+H18+H11+H28+H33+H37+H41</f>
        <v>#REF!</v>
      </c>
      <c r="I44" s="2"/>
    </row>
    <row r="45" spans="1:12" ht="15" thickTop="1"/>
    <row r="46" spans="1:12" ht="18">
      <c r="C46" s="16" t="s">
        <v>595</v>
      </c>
      <c r="E46" s="13">
        <f>' Ledger as at 31st Dec 2024'!L175</f>
        <v>11724159.359999999</v>
      </c>
      <c r="J46" s="43"/>
    </row>
    <row r="48" spans="1:12" ht="18">
      <c r="C48" s="16" t="s">
        <v>328</v>
      </c>
      <c r="E48" s="13" t="e">
        <f>E46-(E44-F44)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tabSelected="1" topLeftCell="A16" workbookViewId="0">
      <selection activeCell="G42" sqref="G42"/>
    </sheetView>
  </sheetViews>
  <sheetFormatPr defaultRowHeight="14.4" outlineLevelRow="1"/>
  <cols>
    <col min="1" max="1" width="6" bestFit="1" customWidth="1"/>
    <col min="2" max="2" width="12.33203125" customWidth="1"/>
    <col min="3" max="3" width="47.33203125" bestFit="1" customWidth="1"/>
    <col min="4" max="4" width="20.21875" bestFit="1" customWidth="1"/>
    <col min="5" max="5" width="15.5546875" style="13" customWidth="1"/>
    <col min="6" max="6" width="12.77734375" style="13" customWidth="1"/>
    <col min="7" max="7" width="13.109375" style="13" customWidth="1"/>
    <col min="8" max="8" width="12.77734375" style="13" bestFit="1" customWidth="1"/>
    <col min="9" max="9" width="27.33203125" style="13" bestFit="1" customWidth="1"/>
    <col min="10" max="10" width="11.33203125" bestFit="1" customWidth="1"/>
    <col min="12" max="12" width="10.21875" bestFit="1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649</v>
      </c>
      <c r="E3" s="2"/>
      <c r="F3" s="2"/>
      <c r="G3" s="2"/>
      <c r="H3" s="2"/>
      <c r="I3" s="2"/>
    </row>
    <row r="4" spans="1:9" ht="43.2">
      <c r="A4" s="34" t="s">
        <v>2</v>
      </c>
      <c r="B4" s="34" t="s">
        <v>485</v>
      </c>
      <c r="C4" s="34" t="s">
        <v>4</v>
      </c>
      <c r="D4" s="34" t="s">
        <v>486</v>
      </c>
      <c r="E4" s="25" t="s">
        <v>487</v>
      </c>
      <c r="F4" s="25" t="s">
        <v>488</v>
      </c>
      <c r="G4" s="25" t="s">
        <v>489</v>
      </c>
      <c r="H4" s="49" t="s">
        <v>322</v>
      </c>
      <c r="I4" s="95" t="s">
        <v>605</v>
      </c>
    </row>
    <row r="5" spans="1:9" hidden="1" outlineLevel="1">
      <c r="A5" s="5"/>
      <c r="B5" s="6">
        <v>45334</v>
      </c>
      <c r="C5" s="8" t="s">
        <v>22</v>
      </c>
      <c r="D5" s="5" t="s">
        <v>7</v>
      </c>
      <c r="E5" s="7">
        <v>35000</v>
      </c>
      <c r="F5" s="7"/>
      <c r="G5" s="7"/>
      <c r="H5" s="7">
        <f t="shared" ref="H5:H7" si="0">E5-F5-G5</f>
        <v>35000</v>
      </c>
    </row>
    <row r="6" spans="1:9" hidden="1" outlineLevel="1">
      <c r="A6" s="5"/>
      <c r="B6" s="6">
        <v>45366</v>
      </c>
      <c r="C6" s="8" t="s">
        <v>23</v>
      </c>
      <c r="D6" s="5" t="s">
        <v>7</v>
      </c>
      <c r="E6" s="7">
        <v>40000</v>
      </c>
      <c r="F6" s="7"/>
      <c r="G6" s="7"/>
      <c r="H6" s="7">
        <f t="shared" si="0"/>
        <v>40000</v>
      </c>
    </row>
    <row r="7" spans="1:9" hidden="1" outlineLevel="1">
      <c r="A7" s="5"/>
      <c r="B7" s="6">
        <v>45370</v>
      </c>
      <c r="C7" s="8" t="s">
        <v>22</v>
      </c>
      <c r="D7" s="5" t="s">
        <v>7</v>
      </c>
      <c r="E7" s="7">
        <v>35000</v>
      </c>
      <c r="F7" s="7"/>
      <c r="G7" s="7"/>
      <c r="H7" s="7">
        <f t="shared" si="0"/>
        <v>35000</v>
      </c>
    </row>
    <row r="8" spans="1:9" ht="85.8" customHeight="1" collapsed="1">
      <c r="A8" s="5"/>
      <c r="B8" s="108" t="s">
        <v>7</v>
      </c>
      <c r="C8" s="108"/>
      <c r="D8" s="5" t="s">
        <v>7</v>
      </c>
      <c r="E8" s="39">
        <f>SUM(E5:E7)</f>
        <v>110000</v>
      </c>
      <c r="F8" s="39">
        <f>SUM(F5:F7)</f>
        <v>0</v>
      </c>
      <c r="G8" s="39">
        <f>SUM(G5:G7)</f>
        <v>0</v>
      </c>
      <c r="H8" s="39">
        <f>SUM(H5:H7)</f>
        <v>110000</v>
      </c>
      <c r="I8" s="53" t="s">
        <v>606</v>
      </c>
    </row>
    <row r="9" spans="1:9" outlineLevel="1">
      <c r="A9" s="5"/>
      <c r="B9" s="6"/>
      <c r="C9" s="8"/>
      <c r="D9" s="5"/>
      <c r="E9" s="51"/>
      <c r="F9" s="7"/>
      <c r="G9" s="7"/>
      <c r="H9" s="7"/>
      <c r="I9" s="2"/>
    </row>
    <row r="10" spans="1:9" outlineLevel="1">
      <c r="A10" s="5"/>
      <c r="B10" s="6">
        <v>45361</v>
      </c>
      <c r="C10" s="5" t="s">
        <v>513</v>
      </c>
      <c r="D10" s="5" t="s">
        <v>10</v>
      </c>
      <c r="E10" s="7">
        <v>10775.86</v>
      </c>
      <c r="F10" s="26"/>
      <c r="G10" s="7"/>
      <c r="H10" s="7">
        <f>E10-F10-G10</f>
        <v>10775.86</v>
      </c>
      <c r="I10" s="2"/>
    </row>
    <row r="11" spans="1:9" outlineLevel="1">
      <c r="A11" s="5"/>
      <c r="B11" s="6">
        <v>45361</v>
      </c>
      <c r="C11" s="5" t="s">
        <v>491</v>
      </c>
      <c r="D11" s="5" t="s">
        <v>10</v>
      </c>
      <c r="E11" s="7">
        <v>10775.86</v>
      </c>
      <c r="F11" s="26"/>
      <c r="G11" s="7"/>
      <c r="H11" s="7">
        <f>E11-F11-G11</f>
        <v>10775.86</v>
      </c>
      <c r="I11" s="2"/>
    </row>
    <row r="12" spans="1:9" outlineLevel="1">
      <c r="A12" s="5"/>
      <c r="B12" s="23">
        <v>45396</v>
      </c>
      <c r="C12" s="24" t="s">
        <v>492</v>
      </c>
      <c r="D12" s="5" t="s">
        <v>10</v>
      </c>
      <c r="E12" s="26">
        <v>11637.93</v>
      </c>
      <c r="F12" s="26"/>
      <c r="G12" s="7"/>
      <c r="H12" s="7">
        <f>E12-F12-G12</f>
        <v>11637.93</v>
      </c>
      <c r="I12" s="2"/>
    </row>
    <row r="13" spans="1:9" outlineLevel="1">
      <c r="A13" s="5"/>
      <c r="B13" s="23">
        <v>45410</v>
      </c>
      <c r="C13" s="24" t="s">
        <v>493</v>
      </c>
      <c r="D13" s="5" t="s">
        <v>10</v>
      </c>
      <c r="E13" s="26">
        <v>10344.83</v>
      </c>
      <c r="F13" s="26"/>
      <c r="G13" s="7"/>
      <c r="H13" s="7">
        <f>E13-F13-G13</f>
        <v>10344.83</v>
      </c>
      <c r="I13" s="2"/>
    </row>
    <row r="14" spans="1:9" outlineLevel="1">
      <c r="A14" s="5"/>
      <c r="B14" s="23">
        <v>45410</v>
      </c>
      <c r="C14" s="24" t="s">
        <v>494</v>
      </c>
      <c r="D14" s="5" t="s">
        <v>10</v>
      </c>
      <c r="E14" s="26">
        <f>8620.69+449.14</f>
        <v>9069.83</v>
      </c>
      <c r="F14" s="26"/>
      <c r="G14" s="7"/>
      <c r="H14" s="7">
        <f>E14-F14-G14</f>
        <v>9069.83</v>
      </c>
      <c r="I14" s="2"/>
    </row>
    <row r="15" spans="1:9" outlineLevel="1">
      <c r="A15" s="5"/>
      <c r="B15" s="23" t="s">
        <v>739</v>
      </c>
      <c r="C15" s="24" t="s">
        <v>742</v>
      </c>
      <c r="D15" s="5" t="s">
        <v>10</v>
      </c>
      <c r="E15" s="5">
        <v>8000</v>
      </c>
      <c r="F15" s="26"/>
      <c r="G15" s="7"/>
      <c r="H15" s="7">
        <v>8000</v>
      </c>
      <c r="I15" s="2"/>
    </row>
    <row r="16" spans="1:9" ht="43.2">
      <c r="A16" s="5"/>
      <c r="B16" s="109" t="s">
        <v>10</v>
      </c>
      <c r="C16" s="109"/>
      <c r="D16" s="5" t="s">
        <v>10</v>
      </c>
      <c r="E16" s="39">
        <f>SUM(E10:E15)</f>
        <v>60604.310000000005</v>
      </c>
      <c r="F16" s="39">
        <f t="shared" ref="F16:G16" si="1">SUM(F10:F14)</f>
        <v>0</v>
      </c>
      <c r="G16" s="39">
        <f t="shared" si="1"/>
        <v>0</v>
      </c>
      <c r="H16" s="39">
        <f>SUM(H10:H14)</f>
        <v>52604.310000000005</v>
      </c>
      <c r="I16" s="53" t="s">
        <v>735</v>
      </c>
    </row>
    <row r="17" spans="1:12" hidden="1" outlineLevel="1">
      <c r="A17" s="5"/>
      <c r="B17" s="6"/>
      <c r="C17" s="8"/>
      <c r="D17" s="5"/>
      <c r="E17" s="7"/>
      <c r="F17" s="7"/>
      <c r="G17" s="7"/>
      <c r="H17" s="7"/>
      <c r="I17" s="2"/>
    </row>
    <row r="18" spans="1:12" hidden="1" outlineLevel="1">
      <c r="A18" s="5"/>
      <c r="B18" s="6">
        <v>45359</v>
      </c>
      <c r="C18" s="8" t="s">
        <v>495</v>
      </c>
      <c r="D18" s="5" t="s">
        <v>11</v>
      </c>
      <c r="E18" s="7">
        <v>8620.69</v>
      </c>
      <c r="F18" s="7"/>
      <c r="G18" s="7"/>
      <c r="H18" s="7">
        <f>E18-F18-G18</f>
        <v>8620.69</v>
      </c>
      <c r="I18" s="2"/>
    </row>
    <row r="19" spans="1:12" hidden="1" outlineLevel="1">
      <c r="A19" s="5"/>
      <c r="B19" s="23">
        <v>45377</v>
      </c>
      <c r="C19" s="24" t="s">
        <v>496</v>
      </c>
      <c r="D19" s="5" t="s">
        <v>11</v>
      </c>
      <c r="E19" s="26">
        <v>5603.45</v>
      </c>
      <c r="F19" s="7"/>
      <c r="G19" s="7"/>
      <c r="H19" s="7">
        <f>E19-F19-G19</f>
        <v>5603.45</v>
      </c>
      <c r="I19" s="2"/>
    </row>
    <row r="20" spans="1:12" hidden="1" outlineLevel="1">
      <c r="A20" s="5"/>
      <c r="B20" s="23">
        <v>45406</v>
      </c>
      <c r="C20" s="24" t="s">
        <v>496</v>
      </c>
      <c r="D20" s="5" t="s">
        <v>11</v>
      </c>
      <c r="E20" s="26">
        <v>6465.52</v>
      </c>
      <c r="F20" s="7"/>
      <c r="G20" s="7"/>
      <c r="H20" s="7">
        <f>E20-F20-G20</f>
        <v>6465.52</v>
      </c>
      <c r="I20" s="2"/>
    </row>
    <row r="21" spans="1:12" hidden="1" outlineLevel="1">
      <c r="A21" s="5"/>
      <c r="B21" s="23">
        <v>45406</v>
      </c>
      <c r="C21" s="5" t="s">
        <v>497</v>
      </c>
      <c r="D21" s="5" t="s">
        <v>11</v>
      </c>
      <c r="E21" s="26">
        <v>7500</v>
      </c>
      <c r="F21" s="7"/>
      <c r="G21" s="7"/>
      <c r="H21" s="7">
        <f>E21-F21-G21</f>
        <v>7500</v>
      </c>
      <c r="I21" s="2"/>
    </row>
    <row r="22" spans="1:12" hidden="1" outlineLevel="1">
      <c r="A22" s="5"/>
      <c r="B22" s="23">
        <v>45410</v>
      </c>
      <c r="C22" s="24" t="s">
        <v>498</v>
      </c>
      <c r="D22" s="5" t="s">
        <v>11</v>
      </c>
      <c r="E22" s="26">
        <v>10775.86</v>
      </c>
      <c r="F22" s="26"/>
      <c r="G22" s="7"/>
      <c r="H22" s="7">
        <f>E22-F22-G22</f>
        <v>10775.86</v>
      </c>
      <c r="I22" s="2"/>
    </row>
    <row r="23" spans="1:12" hidden="1" outlineLevel="1">
      <c r="A23" s="5"/>
      <c r="B23" s="23"/>
      <c r="C23" s="5" t="s">
        <v>593</v>
      </c>
      <c r="D23" s="5" t="s">
        <v>11</v>
      </c>
      <c r="E23" s="26">
        <v>13500</v>
      </c>
      <c r="F23" s="26"/>
      <c r="G23" s="7"/>
      <c r="H23" s="26">
        <v>13500</v>
      </c>
      <c r="I23" s="2"/>
    </row>
    <row r="24" spans="1:12" ht="28.8" collapsed="1">
      <c r="A24" s="5"/>
      <c r="B24" s="108" t="s">
        <v>11</v>
      </c>
      <c r="C24" s="108"/>
      <c r="D24" s="8" t="s">
        <v>11</v>
      </c>
      <c r="E24" s="39">
        <v>52466</v>
      </c>
      <c r="F24" s="39">
        <f t="shared" ref="F24:G24" si="2">SUM(F18:F22)</f>
        <v>0</v>
      </c>
      <c r="G24" s="39">
        <f t="shared" si="2"/>
        <v>0</v>
      </c>
      <c r="H24" s="39">
        <f>SUM(H18:H23)</f>
        <v>52465.520000000004</v>
      </c>
      <c r="I24" s="53" t="s">
        <v>607</v>
      </c>
    </row>
    <row r="25" spans="1:12" hidden="1" outlineLevel="1">
      <c r="A25" s="5"/>
      <c r="B25" s="6">
        <v>44774</v>
      </c>
      <c r="C25" s="8" t="s">
        <v>499</v>
      </c>
      <c r="D25" s="5" t="s">
        <v>13</v>
      </c>
      <c r="E25" s="7">
        <v>3377660</v>
      </c>
      <c r="F25" s="7"/>
      <c r="G25" s="7"/>
      <c r="H25" s="7">
        <v>3377660</v>
      </c>
      <c r="I25" s="2"/>
    </row>
    <row r="26" spans="1:12" ht="28.8" collapsed="1">
      <c r="A26" s="5"/>
      <c r="B26" s="109" t="s">
        <v>499</v>
      </c>
      <c r="C26" s="109"/>
      <c r="D26" s="5" t="s">
        <v>499</v>
      </c>
      <c r="E26" s="19">
        <f>Wiba!E151</f>
        <v>5362576</v>
      </c>
      <c r="F26" s="7"/>
      <c r="G26" s="7"/>
      <c r="H26" s="19">
        <f>E26-F26-G26</f>
        <v>5362576</v>
      </c>
      <c r="I26" s="53" t="s">
        <v>608</v>
      </c>
    </row>
    <row r="27" spans="1:12" outlineLevel="1">
      <c r="A27" s="5"/>
      <c r="B27" s="6">
        <v>45514</v>
      </c>
      <c r="C27" s="5" t="s">
        <v>613</v>
      </c>
      <c r="D27" s="55" t="s">
        <v>728</v>
      </c>
      <c r="E27" s="28">
        <v>1696421.84</v>
      </c>
      <c r="F27" s="97"/>
      <c r="G27" s="28"/>
      <c r="H27" s="28">
        <v>1696422</v>
      </c>
      <c r="I27" s="105" t="s">
        <v>734</v>
      </c>
    </row>
    <row r="28" spans="1:12" outlineLevel="1">
      <c r="A28" s="5"/>
      <c r="B28" s="96"/>
      <c r="C28" s="104" t="s">
        <v>728</v>
      </c>
      <c r="D28" s="5"/>
      <c r="E28" s="98">
        <f>E27</f>
        <v>1696421.84</v>
      </c>
      <c r="F28" s="99"/>
      <c r="G28" s="19"/>
      <c r="H28" s="98">
        <f>H27</f>
        <v>1696422</v>
      </c>
    </row>
    <row r="29" spans="1:12" s="1" customFormat="1">
      <c r="A29" s="50"/>
      <c r="B29" s="106" t="s">
        <v>511</v>
      </c>
      <c r="C29" s="107"/>
      <c r="D29" s="8" t="s">
        <v>511</v>
      </c>
      <c r="E29" s="39"/>
      <c r="F29" s="39"/>
      <c r="G29" s="39"/>
      <c r="H29" s="39"/>
      <c r="I29" s="45" t="s">
        <v>729</v>
      </c>
    </row>
    <row r="30" spans="1:12">
      <c r="B30" s="9"/>
      <c r="D30" s="10"/>
      <c r="E30" s="32"/>
      <c r="F30" s="32"/>
      <c r="G30" s="32"/>
      <c r="H30" s="32"/>
      <c r="J30" s="29"/>
      <c r="L30" s="29"/>
    </row>
    <row r="31" spans="1:12">
      <c r="B31" s="9"/>
      <c r="D31" s="10"/>
      <c r="E31" s="32"/>
      <c r="F31" s="32"/>
      <c r="G31" s="32"/>
      <c r="H31" s="32"/>
    </row>
    <row r="32" spans="1:12" s="1" customFormat="1" ht="18.600000000000001" thickBot="1">
      <c r="C32" s="16" t="s">
        <v>449</v>
      </c>
      <c r="E32" s="41">
        <f>+E24+E16+E8+E26+E29+E28</f>
        <v>7282068.1499999994</v>
      </c>
      <c r="F32" s="41">
        <f>+F24+F16+F8+F26+F29</f>
        <v>0</v>
      </c>
      <c r="G32" s="41">
        <f>+G24+G16+G8+G26+G29</f>
        <v>0</v>
      </c>
      <c r="H32" s="41">
        <f>+H24+H16+H8+H26+H29+H28</f>
        <v>7274067.8300000001</v>
      </c>
      <c r="I32" s="2"/>
    </row>
    <row r="33" spans="3:10" ht="15" thickTop="1"/>
    <row r="34" spans="3:10" ht="18">
      <c r="C34" s="16" t="s">
        <v>770</v>
      </c>
      <c r="E34" s="13">
        <f>' Ledger as at 31st Dec 2024'!L264</f>
        <v>7282068.1500000004</v>
      </c>
      <c r="J34" s="43"/>
    </row>
    <row r="36" spans="3:10" s="1" customFormat="1" ht="18">
      <c r="C36" s="16" t="s">
        <v>328</v>
      </c>
      <c r="E36" s="2">
        <f>E34-(E32-F32)</f>
        <v>0</v>
      </c>
      <c r="F36" s="2"/>
      <c r="G36" s="2"/>
      <c r="H36" s="2"/>
      <c r="I36" s="2"/>
    </row>
  </sheetData>
  <mergeCells count="5">
    <mergeCell ref="B29:C29"/>
    <mergeCell ref="B8:C8"/>
    <mergeCell ref="B16:C16"/>
    <mergeCell ref="B24:C24"/>
    <mergeCell ref="B26:C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5"/>
  <sheetViews>
    <sheetView workbookViewId="0">
      <pane ySplit="4" topLeftCell="A31" activePane="bottomLeft" state="frozen"/>
      <selection pane="bottomLeft" activeCell="E46" sqref="E46"/>
    </sheetView>
  </sheetViews>
  <sheetFormatPr defaultRowHeight="14.4"/>
  <cols>
    <col min="1" max="1" width="6" bestFit="1" customWidth="1"/>
    <col min="2" max="2" width="12.33203125" customWidth="1"/>
    <col min="3" max="3" width="44.77734375" customWidth="1"/>
    <col min="4" max="4" width="16.5546875" bestFit="1" customWidth="1"/>
    <col min="5" max="5" width="15.5546875" style="13" customWidth="1"/>
    <col min="6" max="6" width="12.77734375" style="13" customWidth="1"/>
    <col min="7" max="7" width="11.109375" style="13" customWidth="1"/>
    <col min="8" max="8" width="13.77734375" style="13" customWidth="1"/>
    <col min="9" max="9" width="27.33203125" style="13" bestFit="1" customWidth="1"/>
    <col min="10" max="10" width="11.33203125" bestFit="1" customWidth="1"/>
    <col min="12" max="12" width="10.21875" bestFit="1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594</v>
      </c>
      <c r="E3" s="2"/>
      <c r="F3" s="2"/>
      <c r="G3" s="2"/>
      <c r="H3" s="2"/>
      <c r="I3" s="2"/>
    </row>
    <row r="4" spans="1:9" ht="43.2">
      <c r="A4" s="3" t="s">
        <v>2</v>
      </c>
      <c r="B4" s="3" t="s">
        <v>485</v>
      </c>
      <c r="C4" s="3" t="s">
        <v>4</v>
      </c>
      <c r="D4" s="3" t="s">
        <v>486</v>
      </c>
      <c r="E4" s="4" t="s">
        <v>487</v>
      </c>
      <c r="F4" s="25" t="s">
        <v>488</v>
      </c>
      <c r="G4" s="25" t="s">
        <v>489</v>
      </c>
      <c r="H4" s="25" t="s">
        <v>490</v>
      </c>
    </row>
    <row r="5" spans="1:9">
      <c r="A5" s="5" t="e">
        <f>1+#REF!</f>
        <v>#REF!</v>
      </c>
      <c r="B5" s="6">
        <v>45334</v>
      </c>
      <c r="C5" s="8" t="s">
        <v>22</v>
      </c>
      <c r="D5" s="5" t="s">
        <v>7</v>
      </c>
      <c r="E5" s="7">
        <v>35000</v>
      </c>
      <c r="F5" s="7"/>
      <c r="G5" s="7"/>
      <c r="H5" s="7">
        <f t="shared" ref="H5:H7" si="0">E5-F5-G5</f>
        <v>35000</v>
      </c>
    </row>
    <row r="6" spans="1:9">
      <c r="A6" s="5" t="e">
        <f>1+A5</f>
        <v>#REF!</v>
      </c>
      <c r="B6" s="6">
        <v>45366</v>
      </c>
      <c r="C6" s="8" t="s">
        <v>23</v>
      </c>
      <c r="D6" s="5" t="s">
        <v>7</v>
      </c>
      <c r="E6" s="7">
        <v>40000</v>
      </c>
      <c r="F6" s="7"/>
      <c r="G6" s="7"/>
      <c r="H6" s="7">
        <f t="shared" si="0"/>
        <v>40000</v>
      </c>
    </row>
    <row r="7" spans="1:9">
      <c r="A7" s="5" t="e">
        <f>1+A6</f>
        <v>#REF!</v>
      </c>
      <c r="B7" s="6">
        <v>45370</v>
      </c>
      <c r="C7" s="8" t="s">
        <v>22</v>
      </c>
      <c r="D7" s="5" t="s">
        <v>7</v>
      </c>
      <c r="E7" s="7">
        <v>35000</v>
      </c>
      <c r="F7" s="7"/>
      <c r="G7" s="7"/>
      <c r="H7" s="7">
        <f t="shared" si="0"/>
        <v>35000</v>
      </c>
    </row>
    <row r="8" spans="1:9" ht="15" thickBot="1">
      <c r="B8" s="9"/>
      <c r="C8" s="10"/>
      <c r="E8" s="11">
        <f>SUM(E5:E7)</f>
        <v>110000</v>
      </c>
      <c r="F8" s="11">
        <f>SUM(F5:F7)</f>
        <v>0</v>
      </c>
      <c r="G8" s="11">
        <f>SUM(G5:G7)</f>
        <v>0</v>
      </c>
      <c r="H8" s="11">
        <f>SUM(H5:H7)</f>
        <v>110000</v>
      </c>
    </row>
    <row r="9" spans="1:9" ht="15" thickTop="1">
      <c r="B9" s="9"/>
      <c r="C9" s="10"/>
      <c r="E9" s="12"/>
    </row>
    <row r="10" spans="1:9">
      <c r="A10" s="5" t="e">
        <f>1+A7</f>
        <v>#REF!</v>
      </c>
      <c r="B10" s="6">
        <v>45361</v>
      </c>
      <c r="C10" s="5" t="s">
        <v>513</v>
      </c>
      <c r="D10" s="5" t="s">
        <v>10</v>
      </c>
      <c r="E10" s="7">
        <v>10775.86</v>
      </c>
      <c r="F10" s="26"/>
      <c r="G10" s="7"/>
      <c r="H10" s="7">
        <f>E10-F10-G10</f>
        <v>10775.86</v>
      </c>
    </row>
    <row r="11" spans="1:9">
      <c r="A11" s="5" t="e">
        <f>1+A10</f>
        <v>#REF!</v>
      </c>
      <c r="B11" s="6">
        <v>45361</v>
      </c>
      <c r="C11" s="5" t="s">
        <v>491</v>
      </c>
      <c r="D11" s="5" t="s">
        <v>10</v>
      </c>
      <c r="E11" s="27">
        <v>10775.86</v>
      </c>
      <c r="F11" s="26"/>
      <c r="G11" s="27"/>
      <c r="H11" s="7">
        <f>E11-F11-G11</f>
        <v>10775.86</v>
      </c>
    </row>
    <row r="12" spans="1:9">
      <c r="A12" s="5" t="e">
        <f>1+A11</f>
        <v>#REF!</v>
      </c>
      <c r="B12" s="23">
        <v>45396</v>
      </c>
      <c r="C12" s="24" t="s">
        <v>492</v>
      </c>
      <c r="D12" s="5" t="s">
        <v>10</v>
      </c>
      <c r="E12" s="26">
        <v>11637.93</v>
      </c>
      <c r="F12" s="26"/>
      <c r="G12" s="7"/>
      <c r="H12" s="7">
        <f>E12-F12-G12</f>
        <v>11637.93</v>
      </c>
    </row>
    <row r="13" spans="1:9">
      <c r="A13" s="5" t="e">
        <f>1+A12</f>
        <v>#REF!</v>
      </c>
      <c r="B13" s="23">
        <v>45410</v>
      </c>
      <c r="C13" s="24" t="s">
        <v>493</v>
      </c>
      <c r="D13" s="5" t="s">
        <v>10</v>
      </c>
      <c r="E13" s="26">
        <v>10344.83</v>
      </c>
      <c r="F13" s="26"/>
      <c r="G13" s="7"/>
      <c r="H13" s="7">
        <f>E13-F13-G13</f>
        <v>10344.83</v>
      </c>
    </row>
    <row r="14" spans="1:9">
      <c r="A14" s="5" t="e">
        <f>1+A13</f>
        <v>#REF!</v>
      </c>
      <c r="B14" s="23">
        <v>45410</v>
      </c>
      <c r="C14" s="24" t="s">
        <v>494</v>
      </c>
      <c r="D14" s="5" t="s">
        <v>10</v>
      </c>
      <c r="E14" s="26">
        <f>8620.69+449.14</f>
        <v>9069.83</v>
      </c>
      <c r="F14" s="26"/>
      <c r="G14" s="7"/>
      <c r="H14" s="7">
        <f>E14-F14-G14</f>
        <v>9069.83</v>
      </c>
    </row>
    <row r="15" spans="1:9" ht="15" thickBot="1">
      <c r="B15" s="9"/>
      <c r="C15" s="10"/>
      <c r="E15" s="18">
        <f>SUM(E10:E14)</f>
        <v>52604.310000000005</v>
      </c>
      <c r="F15" s="18">
        <f>SUM(F10:F14)</f>
        <v>0</v>
      </c>
      <c r="G15" s="18">
        <f t="shared" ref="G15:H15" si="1">SUM(G10:G14)</f>
        <v>0</v>
      </c>
      <c r="H15" s="18">
        <f t="shared" si="1"/>
        <v>52604.310000000005</v>
      </c>
    </row>
    <row r="16" spans="1:9" ht="15" thickTop="1">
      <c r="B16" s="9"/>
      <c r="C16" s="10"/>
      <c r="E16" s="7"/>
    </row>
    <row r="17" spans="1:9">
      <c r="A17" s="5" t="e">
        <f>1+A13</f>
        <v>#REF!</v>
      </c>
      <c r="B17" s="6">
        <v>45359</v>
      </c>
      <c r="C17" s="8" t="s">
        <v>495</v>
      </c>
      <c r="D17" s="5" t="s">
        <v>11</v>
      </c>
      <c r="E17" s="7">
        <v>8620.69</v>
      </c>
      <c r="F17" s="7"/>
      <c r="G17" s="7"/>
      <c r="H17" s="7">
        <f>E17-F17-G17</f>
        <v>8620.69</v>
      </c>
    </row>
    <row r="18" spans="1:9">
      <c r="A18" s="5" t="e">
        <f>1+A17</f>
        <v>#REF!</v>
      </c>
      <c r="B18" s="23">
        <v>45377</v>
      </c>
      <c r="C18" s="24" t="s">
        <v>496</v>
      </c>
      <c r="D18" s="5" t="s">
        <v>11</v>
      </c>
      <c r="E18" s="26">
        <v>5603.45</v>
      </c>
      <c r="F18" s="7"/>
      <c r="G18" s="7"/>
      <c r="H18" s="7">
        <f>E18-F18-G18</f>
        <v>5603.45</v>
      </c>
    </row>
    <row r="19" spans="1:9">
      <c r="A19" s="5" t="e">
        <f>1+A18</f>
        <v>#REF!</v>
      </c>
      <c r="B19" s="23">
        <v>45406</v>
      </c>
      <c r="C19" s="24" t="s">
        <v>496</v>
      </c>
      <c r="D19" s="5" t="s">
        <v>11</v>
      </c>
      <c r="E19" s="26">
        <v>6465.52</v>
      </c>
      <c r="F19" s="7"/>
      <c r="G19" s="7"/>
      <c r="H19" s="7">
        <f>E19-F19-G19</f>
        <v>6465.52</v>
      </c>
    </row>
    <row r="20" spans="1:9">
      <c r="A20" s="5" t="e">
        <f>1+A19</f>
        <v>#REF!</v>
      </c>
      <c r="B20" s="23">
        <v>45406</v>
      </c>
      <c r="C20" s="5" t="s">
        <v>497</v>
      </c>
      <c r="D20" s="5" t="s">
        <v>11</v>
      </c>
      <c r="E20" s="26">
        <v>7500</v>
      </c>
      <c r="F20" s="7"/>
      <c r="G20" s="7"/>
      <c r="H20" s="7">
        <f>E20-F20-G20</f>
        <v>7500</v>
      </c>
    </row>
    <row r="21" spans="1:9">
      <c r="A21" s="5" t="e">
        <f>1+A14</f>
        <v>#REF!</v>
      </c>
      <c r="B21" s="23">
        <v>45410</v>
      </c>
      <c r="C21" s="24" t="s">
        <v>498</v>
      </c>
      <c r="D21" s="5" t="s">
        <v>11</v>
      </c>
      <c r="E21" s="26">
        <v>10775.86</v>
      </c>
      <c r="F21" s="26"/>
      <c r="G21" s="7"/>
      <c r="H21" s="7">
        <f>E21-F21-G21</f>
        <v>10775.86</v>
      </c>
    </row>
    <row r="22" spans="1:9">
      <c r="B22" s="46"/>
      <c r="C22" t="s">
        <v>593</v>
      </c>
      <c r="D22" s="5" t="s">
        <v>11</v>
      </c>
      <c r="E22" s="26">
        <v>13500</v>
      </c>
      <c r="F22" s="26"/>
      <c r="G22" s="7"/>
      <c r="H22" s="7">
        <v>13500</v>
      </c>
    </row>
    <row r="23" spans="1:9" ht="15" thickBot="1">
      <c r="B23" s="9"/>
      <c r="D23" s="10"/>
      <c r="E23" s="18">
        <f>SUM(E17:E22)</f>
        <v>52465.520000000004</v>
      </c>
      <c r="F23" s="18">
        <f t="shared" ref="F23:G23" si="2">SUM(F17:F21)</f>
        <v>0</v>
      </c>
      <c r="G23" s="18">
        <f t="shared" si="2"/>
        <v>0</v>
      </c>
      <c r="H23" s="18">
        <f>SUM(H17:H22)</f>
        <v>52465.520000000004</v>
      </c>
    </row>
    <row r="24" spans="1:9" ht="15" thickTop="1">
      <c r="B24" s="9"/>
      <c r="C24" s="10"/>
    </row>
    <row r="25" spans="1:9" ht="15" thickBot="1">
      <c r="A25" s="5" t="e">
        <f>1+A19</f>
        <v>#REF!</v>
      </c>
      <c r="B25" s="6">
        <v>44774</v>
      </c>
      <c r="C25" s="8" t="s">
        <v>499</v>
      </c>
      <c r="D25" s="5" t="s">
        <v>13</v>
      </c>
      <c r="E25" s="14" t="e">
        <f>Wiba!#REF!</f>
        <v>#REF!</v>
      </c>
      <c r="F25" s="7"/>
      <c r="G25" s="7"/>
      <c r="H25" s="7" t="e">
        <f>E25-F25-G25</f>
        <v>#REF!</v>
      </c>
    </row>
    <row r="26" spans="1:9" ht="15" thickTop="1">
      <c r="B26" s="9"/>
      <c r="C26" s="10"/>
      <c r="E26" s="15"/>
    </row>
    <row r="27" spans="1:9">
      <c r="A27" s="5" t="e">
        <f>1+A25</f>
        <v>#REF!</v>
      </c>
      <c r="B27" s="6">
        <v>44895</v>
      </c>
      <c r="C27" s="8" t="s">
        <v>500</v>
      </c>
      <c r="D27" s="5" t="s">
        <v>15</v>
      </c>
      <c r="E27" s="28">
        <v>3347774</v>
      </c>
      <c r="F27" s="26">
        <v>3175329</v>
      </c>
      <c r="G27" s="7">
        <f t="shared" ref="G27:G28" si="3">E27-F27</f>
        <v>172445</v>
      </c>
      <c r="H27" s="7">
        <f>E27-F27-G27</f>
        <v>0</v>
      </c>
    </row>
    <row r="28" spans="1:9">
      <c r="A28" s="5" t="e">
        <f>1+A27</f>
        <v>#REF!</v>
      </c>
      <c r="B28" s="40">
        <v>45522</v>
      </c>
      <c r="C28" s="24" t="s">
        <v>501</v>
      </c>
      <c r="D28" s="24" t="s">
        <v>355</v>
      </c>
      <c r="E28" s="26">
        <v>2186599.06</v>
      </c>
      <c r="F28" s="26">
        <v>1967535.46</v>
      </c>
      <c r="G28" s="7">
        <f t="shared" si="3"/>
        <v>219063.60000000009</v>
      </c>
      <c r="H28" s="7">
        <f>E28-F28-G28</f>
        <v>0</v>
      </c>
    </row>
    <row r="29" spans="1:9">
      <c r="A29" s="5" t="e">
        <f>1+A28</f>
        <v>#REF!</v>
      </c>
      <c r="B29" s="6">
        <v>45260</v>
      </c>
      <c r="C29" s="5" t="s">
        <v>502</v>
      </c>
      <c r="D29" s="5" t="s">
        <v>15</v>
      </c>
      <c r="E29" s="26">
        <v>1151260.6000000001</v>
      </c>
      <c r="F29" s="26"/>
      <c r="G29" s="7"/>
      <c r="H29" s="7">
        <f>E29-F29-G29</f>
        <v>1151260.6000000001</v>
      </c>
    </row>
    <row r="30" spans="1:9" ht="15" thickBot="1">
      <c r="B30" s="9"/>
      <c r="D30" s="10"/>
      <c r="E30" s="18">
        <f>SUM(E27:E29)</f>
        <v>6685633.6600000001</v>
      </c>
      <c r="F30" s="18">
        <f>SUM(F27:F29)</f>
        <v>5142864.46</v>
      </c>
      <c r="G30" s="18">
        <f t="shared" ref="G30:H30" si="4">SUM(G27:G29)</f>
        <v>391508.60000000009</v>
      </c>
      <c r="H30" s="18">
        <f t="shared" si="4"/>
        <v>1151260.6000000001</v>
      </c>
    </row>
    <row r="31" spans="1:9" ht="15" thickTop="1">
      <c r="B31" s="9"/>
      <c r="D31" s="10"/>
      <c r="E31" s="32"/>
      <c r="F31" s="32"/>
      <c r="G31" s="32"/>
      <c r="H31" s="32"/>
    </row>
    <row r="32" spans="1:9">
      <c r="A32" s="5" t="e">
        <f>1+A29</f>
        <v>#REF!</v>
      </c>
      <c r="B32" s="6">
        <v>45565</v>
      </c>
      <c r="C32" s="8" t="s">
        <v>590</v>
      </c>
      <c r="D32" s="8" t="s">
        <v>511</v>
      </c>
      <c r="E32" s="54">
        <f>'Machinery Bdown'!F19-3922072</f>
        <v>0.20999999949708581</v>
      </c>
      <c r="F32" s="54">
        <v>904998</v>
      </c>
      <c r="G32" s="39"/>
      <c r="H32" s="7">
        <f>E32-F32-G32</f>
        <v>-904997.7900000005</v>
      </c>
      <c r="I32" s="13" t="s">
        <v>604</v>
      </c>
    </row>
    <row r="33" spans="1:12">
      <c r="A33" s="5" t="e">
        <f>+A32+1</f>
        <v>#REF!</v>
      </c>
      <c r="B33" s="6">
        <v>45638</v>
      </c>
      <c r="C33" s="8" t="s">
        <v>503</v>
      </c>
      <c r="D33" s="8" t="s">
        <v>511</v>
      </c>
      <c r="E33" s="54">
        <v>3922072.21</v>
      </c>
      <c r="F33" s="54"/>
      <c r="G33" s="39"/>
      <c r="H33" s="7">
        <f>E33-F33-G33</f>
        <v>3922072.21</v>
      </c>
      <c r="I33" s="45" t="s">
        <v>509</v>
      </c>
      <c r="L33" s="43"/>
    </row>
    <row r="34" spans="1:12" ht="15" thickBot="1">
      <c r="B34" s="9"/>
      <c r="D34" s="10"/>
      <c r="E34" s="38">
        <f>SUM(E32:E33)</f>
        <v>3922072.4199999995</v>
      </c>
      <c r="F34" s="38">
        <f>SUM(F32:F33)</f>
        <v>904998</v>
      </c>
      <c r="G34" s="38">
        <f t="shared" ref="G34" si="5">SUM(G32:G33)</f>
        <v>0</v>
      </c>
      <c r="H34" s="38">
        <f>SUM(H32:H33)</f>
        <v>3017074.4199999995</v>
      </c>
    </row>
    <row r="35" spans="1:12" ht="15" thickTop="1">
      <c r="B35" s="9"/>
      <c r="D35" s="10"/>
      <c r="E35" s="32"/>
      <c r="F35" s="32"/>
      <c r="G35" s="32"/>
      <c r="H35" s="32"/>
    </row>
    <row r="36" spans="1:12">
      <c r="A36" s="5" t="e">
        <f>1+A33</f>
        <v>#REF!</v>
      </c>
      <c r="B36" s="6">
        <v>45311</v>
      </c>
      <c r="C36" s="5" t="s">
        <v>448</v>
      </c>
      <c r="D36" s="5" t="s">
        <v>446</v>
      </c>
      <c r="E36" s="7">
        <v>4732709.37</v>
      </c>
      <c r="F36" s="26">
        <v>4160059.2209243551</v>
      </c>
      <c r="G36" s="13">
        <f>168710+403940</f>
        <v>572650</v>
      </c>
      <c r="H36" s="7">
        <f>E36-F36-G36</f>
        <v>0.14907564502209425</v>
      </c>
    </row>
    <row r="37" spans="1:12">
      <c r="A37" s="5" t="e">
        <f>1+A36</f>
        <v>#REF!</v>
      </c>
      <c r="B37" s="6">
        <v>45321</v>
      </c>
      <c r="C37" s="5" t="s">
        <v>447</v>
      </c>
      <c r="D37" s="5" t="s">
        <v>446</v>
      </c>
      <c r="E37" s="7">
        <f>(113342480/2000)*(111.63)</f>
        <v>6326210.5211999994</v>
      </c>
      <c r="F37" s="26">
        <v>6079651.7790756458</v>
      </c>
      <c r="G37" s="7">
        <v>246559</v>
      </c>
      <c r="H37" s="7">
        <f>E37-F37-G37</f>
        <v>-0.25787564646452665</v>
      </c>
    </row>
    <row r="38" spans="1:12" ht="15" thickBot="1">
      <c r="B38" s="9"/>
      <c r="D38" s="10"/>
      <c r="E38" s="18">
        <f>SUM(E36:E37)</f>
        <v>11058919.891199999</v>
      </c>
      <c r="F38" s="18">
        <f>SUM(F36:F37)</f>
        <v>10239711</v>
      </c>
      <c r="G38" s="18">
        <f>SUM(G36:G37)</f>
        <v>819209</v>
      </c>
      <c r="H38" s="18">
        <f>SUM(H36:H37)</f>
        <v>-0.1088000014424324</v>
      </c>
      <c r="J38" s="29"/>
      <c r="L38" s="29"/>
    </row>
    <row r="39" spans="1:12" ht="15" thickTop="1">
      <c r="B39" s="9"/>
      <c r="D39" s="10"/>
      <c r="E39" s="32"/>
      <c r="F39" s="32"/>
      <c r="G39" s="32"/>
      <c r="H39" s="32"/>
      <c r="J39" s="29"/>
      <c r="L39" s="29"/>
    </row>
    <row r="40" spans="1:12">
      <c r="B40" s="9"/>
      <c r="D40" s="10"/>
      <c r="E40" s="32"/>
      <c r="F40" s="32"/>
      <c r="G40" s="32"/>
      <c r="H40" s="32"/>
    </row>
    <row r="41" spans="1:12" s="1" customFormat="1" ht="18.600000000000001" thickBot="1">
      <c r="C41" s="16" t="s">
        <v>449</v>
      </c>
      <c r="E41" s="41" t="e">
        <f>+E23+E15+E8+E25+E30+E34+E38</f>
        <v>#REF!</v>
      </c>
      <c r="F41" s="41">
        <f>+F23+F15+F8+F25+F30+F34+F38</f>
        <v>16287573.460000001</v>
      </c>
      <c r="G41" s="41">
        <f>+G23+G15+G8+G25+G30+G34+G38</f>
        <v>1210717.6000000001</v>
      </c>
      <c r="H41" s="41" t="e">
        <f>+H23+H15+H8+H25+H30+H34+H38</f>
        <v>#REF!</v>
      </c>
      <c r="I41" s="2"/>
    </row>
    <row r="42" spans="1:12" ht="15" thickTop="1">
      <c r="H42" s="13">
        <f>77222</f>
        <v>77222</v>
      </c>
    </row>
    <row r="43" spans="1:12" ht="18">
      <c r="C43" s="16" t="s">
        <v>595</v>
      </c>
      <c r="E43" s="13">
        <f>' Ledger as at 31st Dec 2024'!L161-1412379</f>
        <v>8555708.5199999996</v>
      </c>
      <c r="J43" s="43"/>
    </row>
    <row r="45" spans="1:12" ht="18">
      <c r="C45" s="16" t="s">
        <v>328</v>
      </c>
      <c r="E45" s="13" t="e">
        <f>E43-H41</f>
        <v>#REF!</v>
      </c>
    </row>
  </sheetData>
  <pageMargins left="0.7" right="0.7" top="0.75" bottom="0.75" header="0.3" footer="0.3"/>
  <pageSetup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3"/>
  <sheetViews>
    <sheetView topLeftCell="A11" workbookViewId="0">
      <selection activeCell="E40" sqref="E40"/>
    </sheetView>
  </sheetViews>
  <sheetFormatPr defaultRowHeight="14.4"/>
  <cols>
    <col min="1" max="1" width="6" bestFit="1" customWidth="1"/>
    <col min="2" max="2" width="12.33203125" customWidth="1"/>
    <col min="3" max="3" width="44.77734375" customWidth="1"/>
    <col min="4" max="4" width="16.5546875" bestFit="1" customWidth="1"/>
    <col min="5" max="5" width="15.5546875" style="13" customWidth="1"/>
    <col min="6" max="6" width="12.77734375" style="13" customWidth="1"/>
    <col min="7" max="7" width="13.109375" style="13" customWidth="1"/>
    <col min="8" max="8" width="12.88671875" style="13" customWidth="1"/>
    <col min="9" max="9" width="27.33203125" style="13" bestFit="1" customWidth="1"/>
    <col min="10" max="10" width="11.33203125" bestFit="1" customWidth="1"/>
    <col min="12" max="12" width="10.21875" bestFit="1" customWidth="1"/>
  </cols>
  <sheetData>
    <row r="1" spans="1:9" s="1" customFormat="1">
      <c r="A1" s="1" t="s">
        <v>0</v>
      </c>
      <c r="E1" s="2"/>
      <c r="F1" s="2"/>
      <c r="G1" s="2"/>
      <c r="H1" s="2"/>
      <c r="I1" s="2"/>
    </row>
    <row r="2" spans="1:9" s="1" customFormat="1">
      <c r="A2" s="1" t="s">
        <v>1</v>
      </c>
      <c r="E2" s="2"/>
      <c r="F2" s="2"/>
      <c r="G2" s="2"/>
      <c r="H2" s="2"/>
      <c r="I2" s="2"/>
    </row>
    <row r="3" spans="1:9" s="1" customFormat="1">
      <c r="A3" s="1" t="s">
        <v>594</v>
      </c>
      <c r="E3" s="2"/>
      <c r="F3" s="2"/>
      <c r="G3" s="2"/>
      <c r="H3" s="2"/>
      <c r="I3" s="2"/>
    </row>
    <row r="4" spans="1:9" ht="43.2">
      <c r="A4" s="3" t="s">
        <v>2</v>
      </c>
      <c r="B4" s="3" t="s">
        <v>485</v>
      </c>
      <c r="C4" s="3" t="s">
        <v>4</v>
      </c>
      <c r="D4" s="3" t="s">
        <v>486</v>
      </c>
      <c r="E4" s="4" t="s">
        <v>487</v>
      </c>
      <c r="F4" s="25" t="s">
        <v>488</v>
      </c>
      <c r="G4" s="25" t="s">
        <v>489</v>
      </c>
      <c r="H4" s="25" t="s">
        <v>490</v>
      </c>
    </row>
    <row r="5" spans="1:9">
      <c r="A5" s="5">
        <v>1</v>
      </c>
      <c r="B5" s="6">
        <v>45432</v>
      </c>
      <c r="C5" s="8" t="s">
        <v>8</v>
      </c>
      <c r="D5" s="5" t="s">
        <v>7</v>
      </c>
      <c r="E5" s="7">
        <v>105376</v>
      </c>
      <c r="F5" s="7"/>
      <c r="G5" s="7"/>
      <c r="H5" s="7">
        <f t="shared" ref="H5:H10" si="0">E5-F5-G5</f>
        <v>105376</v>
      </c>
    </row>
    <row r="6" spans="1:9">
      <c r="A6" s="5">
        <f>1+A5</f>
        <v>2</v>
      </c>
      <c r="B6" s="6">
        <v>45432</v>
      </c>
      <c r="C6" s="8" t="s">
        <v>9</v>
      </c>
      <c r="D6" s="5" t="s">
        <v>7</v>
      </c>
      <c r="E6" s="7">
        <v>105376</v>
      </c>
      <c r="F6" s="7"/>
      <c r="G6" s="7"/>
      <c r="H6" s="7">
        <f t="shared" si="0"/>
        <v>105376</v>
      </c>
    </row>
    <row r="7" spans="1:9">
      <c r="A7" s="5">
        <f>1+A6</f>
        <v>3</v>
      </c>
      <c r="B7" s="6">
        <v>45216</v>
      </c>
      <c r="C7" s="8" t="s">
        <v>512</v>
      </c>
      <c r="D7" s="5" t="s">
        <v>7</v>
      </c>
      <c r="E7" s="7">
        <v>109053</v>
      </c>
      <c r="F7" s="7"/>
      <c r="G7" s="7"/>
      <c r="H7" s="7">
        <f t="shared" si="0"/>
        <v>109053</v>
      </c>
    </row>
    <row r="8" spans="1:9">
      <c r="A8" s="5">
        <f>1+A7</f>
        <v>4</v>
      </c>
      <c r="B8" s="6">
        <v>45334</v>
      </c>
      <c r="C8" s="8" t="s">
        <v>22</v>
      </c>
      <c r="D8" s="5" t="s">
        <v>7</v>
      </c>
      <c r="E8" s="7">
        <v>35000</v>
      </c>
      <c r="F8" s="7"/>
      <c r="G8" s="7"/>
      <c r="H8" s="7">
        <f t="shared" si="0"/>
        <v>35000</v>
      </c>
    </row>
    <row r="9" spans="1:9">
      <c r="A9" s="5">
        <f>1+A8</f>
        <v>5</v>
      </c>
      <c r="B9" s="6">
        <v>45366</v>
      </c>
      <c r="C9" s="8" t="s">
        <v>23</v>
      </c>
      <c r="D9" s="5" t="s">
        <v>7</v>
      </c>
      <c r="E9" s="7">
        <v>40000</v>
      </c>
      <c r="F9" s="7"/>
      <c r="G9" s="7"/>
      <c r="H9" s="7">
        <f t="shared" si="0"/>
        <v>40000</v>
      </c>
    </row>
    <row r="10" spans="1:9">
      <c r="A10" s="5">
        <f>1+A9</f>
        <v>6</v>
      </c>
      <c r="B10" s="6">
        <v>45370</v>
      </c>
      <c r="C10" s="8" t="s">
        <v>22</v>
      </c>
      <c r="D10" s="5" t="s">
        <v>7</v>
      </c>
      <c r="E10" s="7">
        <v>35000</v>
      </c>
      <c r="F10" s="7"/>
      <c r="G10" s="7"/>
      <c r="H10" s="7">
        <f t="shared" si="0"/>
        <v>35000</v>
      </c>
    </row>
    <row r="11" spans="1:9" ht="15" thickBot="1">
      <c r="B11" s="9"/>
      <c r="C11" s="10"/>
      <c r="E11" s="11">
        <f>SUM(E5:E10)</f>
        <v>429805</v>
      </c>
      <c r="F11" s="11">
        <f t="shared" ref="F11:H11" si="1">SUM(F5:F10)</f>
        <v>0</v>
      </c>
      <c r="G11" s="11">
        <f t="shared" si="1"/>
        <v>0</v>
      </c>
      <c r="H11" s="11">
        <f t="shared" si="1"/>
        <v>429805</v>
      </c>
    </row>
    <row r="12" spans="1:9" ht="15" thickTop="1">
      <c r="B12" s="9"/>
      <c r="C12" s="10"/>
      <c r="E12" s="12"/>
    </row>
    <row r="13" spans="1:9">
      <c r="A13" s="5">
        <f>1+A10</f>
        <v>7</v>
      </c>
      <c r="B13" s="6">
        <v>45361</v>
      </c>
      <c r="C13" s="5" t="s">
        <v>513</v>
      </c>
      <c r="D13" s="5" t="s">
        <v>10</v>
      </c>
      <c r="E13" s="7">
        <v>10775.86</v>
      </c>
      <c r="F13" s="26"/>
      <c r="G13" s="7"/>
      <c r="H13" s="7">
        <f>E13-F13-G13</f>
        <v>10775.86</v>
      </c>
    </row>
    <row r="14" spans="1:9">
      <c r="A14" s="5">
        <f>1+A13</f>
        <v>8</v>
      </c>
      <c r="B14" s="6">
        <v>45361</v>
      </c>
      <c r="C14" s="5" t="s">
        <v>491</v>
      </c>
      <c r="D14" s="5" t="s">
        <v>10</v>
      </c>
      <c r="E14" s="27">
        <v>10775.86</v>
      </c>
      <c r="F14" s="26"/>
      <c r="G14" s="27"/>
      <c r="H14" s="7">
        <f>E14-F14-G14</f>
        <v>10775.86</v>
      </c>
    </row>
    <row r="15" spans="1:9">
      <c r="A15" s="5">
        <f>1+A14</f>
        <v>9</v>
      </c>
      <c r="B15" s="23">
        <v>45396</v>
      </c>
      <c r="C15" s="24" t="s">
        <v>492</v>
      </c>
      <c r="D15" s="5" t="s">
        <v>10</v>
      </c>
      <c r="E15" s="26">
        <v>11637.93</v>
      </c>
      <c r="F15" s="26"/>
      <c r="G15" s="7"/>
      <c r="H15" s="7">
        <f>E15-F15-G15</f>
        <v>11637.93</v>
      </c>
    </row>
    <row r="16" spans="1:9">
      <c r="A16" s="5">
        <f>1+A15</f>
        <v>10</v>
      </c>
      <c r="B16" s="23">
        <v>45410</v>
      </c>
      <c r="C16" s="24" t="s">
        <v>493</v>
      </c>
      <c r="D16" s="5" t="s">
        <v>10</v>
      </c>
      <c r="E16" s="26">
        <v>10344.83</v>
      </c>
      <c r="F16" s="26"/>
      <c r="G16" s="7"/>
      <c r="H16" s="7">
        <f>E16-F16-G16</f>
        <v>10344.83</v>
      </c>
    </row>
    <row r="17" spans="1:8">
      <c r="A17" s="5">
        <f>1+A16</f>
        <v>11</v>
      </c>
      <c r="B17" s="23">
        <v>45410</v>
      </c>
      <c r="C17" s="24" t="s">
        <v>494</v>
      </c>
      <c r="D17" s="5" t="s">
        <v>10</v>
      </c>
      <c r="E17" s="26">
        <f>8620.69+449.14</f>
        <v>9069.83</v>
      </c>
      <c r="F17" s="26"/>
      <c r="G17" s="7"/>
      <c r="H17" s="7">
        <f>E17-F17-G17</f>
        <v>9069.83</v>
      </c>
    </row>
    <row r="18" spans="1:8" ht="15" thickBot="1">
      <c r="B18" s="9"/>
      <c r="C18" s="10"/>
      <c r="E18" s="18">
        <f>SUM(E13:E17)</f>
        <v>52604.310000000005</v>
      </c>
      <c r="F18" s="18">
        <f t="shared" ref="F18:H18" si="2">SUM(F13:F17)</f>
        <v>0</v>
      </c>
      <c r="G18" s="18">
        <f t="shared" si="2"/>
        <v>0</v>
      </c>
      <c r="H18" s="18">
        <f t="shared" si="2"/>
        <v>52604.310000000005</v>
      </c>
    </row>
    <row r="19" spans="1:8" ht="15" thickTop="1">
      <c r="B19" s="9"/>
      <c r="C19" s="10"/>
      <c r="E19" s="7"/>
    </row>
    <row r="20" spans="1:8">
      <c r="A20" s="5">
        <f>1+A16</f>
        <v>11</v>
      </c>
      <c r="B20" s="6">
        <v>45359</v>
      </c>
      <c r="C20" s="8" t="s">
        <v>495</v>
      </c>
      <c r="D20" s="5" t="s">
        <v>11</v>
      </c>
      <c r="E20" s="7">
        <v>8620.69</v>
      </c>
      <c r="F20" s="7"/>
      <c r="G20" s="7"/>
      <c r="H20" s="7">
        <f>E20-F20-G20</f>
        <v>8620.69</v>
      </c>
    </row>
    <row r="21" spans="1:8">
      <c r="A21" s="5">
        <f>1+A20</f>
        <v>12</v>
      </c>
      <c r="B21" s="23">
        <v>45377</v>
      </c>
      <c r="C21" s="24" t="s">
        <v>496</v>
      </c>
      <c r="D21" s="5" t="s">
        <v>11</v>
      </c>
      <c r="E21" s="26">
        <v>5603.45</v>
      </c>
      <c r="F21" s="7"/>
      <c r="G21" s="7"/>
      <c r="H21" s="7">
        <f>E21-F21-G21</f>
        <v>5603.45</v>
      </c>
    </row>
    <row r="22" spans="1:8">
      <c r="A22" s="5">
        <f>1+A21</f>
        <v>13</v>
      </c>
      <c r="B22" s="23">
        <v>45406</v>
      </c>
      <c r="C22" s="24" t="s">
        <v>496</v>
      </c>
      <c r="D22" s="5" t="s">
        <v>11</v>
      </c>
      <c r="E22" s="26">
        <v>6465.52</v>
      </c>
      <c r="F22" s="7"/>
      <c r="G22" s="7"/>
      <c r="H22" s="7">
        <f>E22-F22-G22</f>
        <v>6465.52</v>
      </c>
    </row>
    <row r="23" spans="1:8">
      <c r="A23" s="5">
        <f>1+A22</f>
        <v>14</v>
      </c>
      <c r="B23" s="23">
        <v>45406</v>
      </c>
      <c r="C23" s="5" t="s">
        <v>497</v>
      </c>
      <c r="D23" s="5" t="s">
        <v>11</v>
      </c>
      <c r="E23" s="26">
        <v>7500</v>
      </c>
      <c r="F23" s="7"/>
      <c r="G23" s="7"/>
      <c r="H23" s="7">
        <f>E23-F23-G23</f>
        <v>7500</v>
      </c>
    </row>
    <row r="24" spans="1:8">
      <c r="A24" s="5">
        <f>1+A17</f>
        <v>12</v>
      </c>
      <c r="B24" s="23">
        <v>45410</v>
      </c>
      <c r="C24" s="24" t="s">
        <v>498</v>
      </c>
      <c r="D24" s="5" t="s">
        <v>11</v>
      </c>
      <c r="E24" s="26">
        <v>10775.86</v>
      </c>
      <c r="F24" s="26"/>
      <c r="G24" s="7"/>
      <c r="H24" s="7">
        <f>E24-F24-G24</f>
        <v>10775.86</v>
      </c>
    </row>
    <row r="25" spans="1:8">
      <c r="B25" s="46"/>
      <c r="C25" t="s">
        <v>593</v>
      </c>
      <c r="D25" s="5" t="s">
        <v>11</v>
      </c>
      <c r="E25" s="47">
        <v>13500</v>
      </c>
      <c r="F25" s="47"/>
      <c r="G25" s="48"/>
      <c r="H25" s="47">
        <v>13500</v>
      </c>
    </row>
    <row r="26" spans="1:8" ht="15" thickBot="1">
      <c r="B26" s="9"/>
      <c r="D26" s="10"/>
      <c r="E26" s="18">
        <f>SUM(E20:E25)</f>
        <v>52465.520000000004</v>
      </c>
      <c r="F26" s="18">
        <f t="shared" ref="F26:G26" si="3">SUM(F20:F24)</f>
        <v>0</v>
      </c>
      <c r="G26" s="18">
        <f t="shared" si="3"/>
        <v>0</v>
      </c>
      <c r="H26" s="18">
        <f>SUM(H20:H25)</f>
        <v>52465.520000000004</v>
      </c>
    </row>
    <row r="27" spans="1:8" ht="15" thickTop="1">
      <c r="B27" s="9"/>
      <c r="C27" s="10"/>
    </row>
    <row r="28" spans="1:8" ht="15" thickBot="1">
      <c r="A28" s="5">
        <f>1+A22</f>
        <v>14</v>
      </c>
      <c r="B28" s="6">
        <v>44774</v>
      </c>
      <c r="C28" s="8" t="s">
        <v>499</v>
      </c>
      <c r="D28" s="5" t="s">
        <v>13</v>
      </c>
      <c r="E28" s="14" t="e">
        <f>Wiba!#REF!</f>
        <v>#REF!</v>
      </c>
      <c r="F28" s="7"/>
      <c r="G28" s="7"/>
      <c r="H28" s="7" t="e">
        <f>E28-F28-G28</f>
        <v>#REF!</v>
      </c>
    </row>
    <row r="29" spans="1:8" ht="15" thickTop="1">
      <c r="B29" s="9"/>
      <c r="C29" s="10"/>
      <c r="E29" s="15"/>
    </row>
    <row r="30" spans="1:8">
      <c r="A30" s="5" t="e">
        <f>1+#REF!</f>
        <v>#REF!</v>
      </c>
      <c r="B30" s="6">
        <v>45260</v>
      </c>
      <c r="C30" s="5" t="s">
        <v>502</v>
      </c>
      <c r="D30" s="5" t="s">
        <v>15</v>
      </c>
      <c r="E30" s="26">
        <v>1151260.6000000001</v>
      </c>
      <c r="F30" s="26"/>
      <c r="G30" s="7"/>
      <c r="H30" s="7">
        <f>E30-F30-G30</f>
        <v>1151260.6000000001</v>
      </c>
    </row>
    <row r="31" spans="1:8" ht="15" thickBot="1">
      <c r="B31" s="9"/>
      <c r="D31" s="10"/>
      <c r="E31" s="18">
        <f>SUM(E30:E30)</f>
        <v>1151260.6000000001</v>
      </c>
      <c r="F31" s="18">
        <f>SUM(F30:F30)</f>
        <v>0</v>
      </c>
      <c r="G31" s="18">
        <f>SUM(G30:G30)</f>
        <v>0</v>
      </c>
      <c r="H31" s="18">
        <f>SUM(H30:H30)</f>
        <v>1151260.6000000001</v>
      </c>
    </row>
    <row r="32" spans="1:8" ht="15" thickTop="1">
      <c r="B32" s="9"/>
      <c r="D32" s="10"/>
      <c r="E32" s="32"/>
      <c r="F32" s="32"/>
      <c r="G32" s="32"/>
      <c r="H32" s="32"/>
    </row>
    <row r="33" spans="1:12">
      <c r="A33" s="5" t="e">
        <f>1+A30</f>
        <v>#REF!</v>
      </c>
      <c r="B33" s="6">
        <v>45565</v>
      </c>
      <c r="C33" s="8" t="s">
        <v>590</v>
      </c>
      <c r="D33" s="8" t="s">
        <v>511</v>
      </c>
      <c r="E33" s="39">
        <f>'Machinery Bdown'!F19-3922072</f>
        <v>0.20999999949708581</v>
      </c>
      <c r="F33" s="39"/>
      <c r="G33" s="39"/>
      <c r="H33" s="7">
        <f>E33-F33-G33</f>
        <v>0.20999999949708581</v>
      </c>
      <c r="I33" s="13" t="s">
        <v>604</v>
      </c>
    </row>
    <row r="34" spans="1:12">
      <c r="A34" s="5" t="e">
        <f>+A33+1</f>
        <v>#REF!</v>
      </c>
      <c r="B34" s="6">
        <v>45638</v>
      </c>
      <c r="C34" s="8" t="s">
        <v>503</v>
      </c>
      <c r="D34" s="8" t="s">
        <v>511</v>
      </c>
      <c r="E34" s="39">
        <v>3922072.21</v>
      </c>
      <c r="F34" s="39"/>
      <c r="G34" s="39"/>
      <c r="H34" s="7">
        <f>E34-F34-G34</f>
        <v>3922072.21</v>
      </c>
      <c r="I34" s="45" t="s">
        <v>509</v>
      </c>
      <c r="L34" s="43"/>
    </row>
    <row r="35" spans="1:12" ht="15" thickBot="1">
      <c r="B35" s="9"/>
      <c r="D35" s="10"/>
      <c r="E35" s="38">
        <f>SUM(E33:E34)</f>
        <v>3922072.4199999995</v>
      </c>
      <c r="F35" s="38">
        <f t="shared" ref="F35:H35" si="4">SUM(F33:F34)</f>
        <v>0</v>
      </c>
      <c r="G35" s="38">
        <f t="shared" si="4"/>
        <v>0</v>
      </c>
      <c r="H35" s="38">
        <f t="shared" si="4"/>
        <v>3922072.4199999995</v>
      </c>
    </row>
    <row r="36" spans="1:12" ht="15" thickTop="1">
      <c r="B36" s="9"/>
      <c r="D36" s="10"/>
      <c r="E36" s="32"/>
      <c r="F36" s="32"/>
      <c r="G36" s="32"/>
      <c r="H36" s="32"/>
    </row>
    <row r="37" spans="1:12">
      <c r="B37" s="9"/>
      <c r="D37" s="10"/>
      <c r="E37" s="32"/>
      <c r="F37" s="32"/>
      <c r="G37" s="32"/>
      <c r="H37" s="32"/>
      <c r="J37" s="29"/>
      <c r="L37" s="29"/>
    </row>
    <row r="38" spans="1:12">
      <c r="B38" s="9"/>
      <c r="D38" s="10"/>
      <c r="E38" s="32"/>
      <c r="F38" s="32"/>
      <c r="G38" s="32"/>
      <c r="H38" s="32"/>
    </row>
    <row r="39" spans="1:12" s="1" customFormat="1" ht="18.600000000000001" thickBot="1">
      <c r="C39" s="16" t="s">
        <v>449</v>
      </c>
      <c r="E39" s="41" t="e">
        <f>+E26+E18+E11+E28+E31+E35</f>
        <v>#REF!</v>
      </c>
      <c r="F39" s="41">
        <f t="shared" ref="F39:H39" si="5">+F26+F18+F11+F28+F31+F35</f>
        <v>0</v>
      </c>
      <c r="G39" s="41">
        <f t="shared" si="5"/>
        <v>0</v>
      </c>
      <c r="H39" s="41" t="e">
        <f t="shared" si="5"/>
        <v>#REF!</v>
      </c>
      <c r="I39" s="2"/>
    </row>
    <row r="40" spans="1:12" ht="15" thickTop="1">
      <c r="H40" s="13">
        <f>77222</f>
        <v>77222</v>
      </c>
    </row>
    <row r="41" spans="1:12" ht="18">
      <c r="C41" s="16" t="s">
        <v>595</v>
      </c>
      <c r="E41" s="13">
        <f>' Ledger as at 31st Dec 2024'!L161</f>
        <v>9968087.5199999996</v>
      </c>
      <c r="J41" s="43"/>
    </row>
    <row r="43" spans="1:12" ht="18">
      <c r="C43" s="16" t="s">
        <v>328</v>
      </c>
      <c r="E43" s="13" t="e">
        <f>E41-H39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54"/>
  <sheetViews>
    <sheetView workbookViewId="0">
      <selection activeCell="A43" sqref="A43"/>
    </sheetView>
  </sheetViews>
  <sheetFormatPr defaultRowHeight="14.4"/>
  <cols>
    <col min="1" max="1" width="26.21875" bestFit="1" customWidth="1"/>
  </cols>
  <sheetData>
    <row r="3" spans="1:1">
      <c r="A3" s="76" t="s">
        <v>689</v>
      </c>
    </row>
    <row r="4" spans="1:1">
      <c r="A4" s="44" t="s">
        <v>564</v>
      </c>
    </row>
    <row r="5" spans="1:1">
      <c r="A5" s="44" t="s">
        <v>679</v>
      </c>
    </row>
    <row r="6" spans="1:1">
      <c r="A6" s="44" t="s">
        <v>688</v>
      </c>
    </row>
    <row r="7" spans="1:1">
      <c r="A7" s="44" t="s">
        <v>686</v>
      </c>
    </row>
    <row r="8" spans="1:1">
      <c r="A8" s="44" t="s">
        <v>565</v>
      </c>
    </row>
    <row r="9" spans="1:1">
      <c r="A9" s="44" t="s">
        <v>566</v>
      </c>
    </row>
    <row r="10" spans="1:1">
      <c r="A10" s="44" t="s">
        <v>567</v>
      </c>
    </row>
    <row r="11" spans="1:1">
      <c r="A11" s="44" t="s">
        <v>667</v>
      </c>
    </row>
    <row r="12" spans="1:1">
      <c r="A12" s="44" t="s">
        <v>568</v>
      </c>
    </row>
    <row r="13" spans="1:1">
      <c r="A13" s="44" t="s">
        <v>569</v>
      </c>
    </row>
    <row r="14" spans="1:1">
      <c r="A14" s="44" t="s">
        <v>675</v>
      </c>
    </row>
    <row r="15" spans="1:1">
      <c r="A15" s="44" t="s">
        <v>570</v>
      </c>
    </row>
    <row r="16" spans="1:1">
      <c r="A16" s="44" t="s">
        <v>684</v>
      </c>
    </row>
    <row r="17" spans="1:1">
      <c r="A17" s="44" t="s">
        <v>674</v>
      </c>
    </row>
    <row r="18" spans="1:1">
      <c r="A18" s="44" t="s">
        <v>685</v>
      </c>
    </row>
    <row r="19" spans="1:1">
      <c r="A19" s="44" t="s">
        <v>571</v>
      </c>
    </row>
    <row r="20" spans="1:1">
      <c r="A20" s="44" t="s">
        <v>454</v>
      </c>
    </row>
    <row r="21" spans="1:1">
      <c r="A21" s="44" t="s">
        <v>453</v>
      </c>
    </row>
    <row r="22" spans="1:1">
      <c r="A22" s="44" t="s">
        <v>572</v>
      </c>
    </row>
    <row r="23" spans="1:1">
      <c r="A23" s="44" t="s">
        <v>676</v>
      </c>
    </row>
    <row r="24" spans="1:1">
      <c r="A24" s="44" t="s">
        <v>682</v>
      </c>
    </row>
    <row r="25" spans="1:1">
      <c r="A25" s="44" t="s">
        <v>452</v>
      </c>
    </row>
    <row r="26" spans="1:1">
      <c r="A26" s="44" t="s">
        <v>670</v>
      </c>
    </row>
    <row r="27" spans="1:1">
      <c r="A27" s="44" t="s">
        <v>681</v>
      </c>
    </row>
    <row r="28" spans="1:1">
      <c r="A28" s="44" t="s">
        <v>673</v>
      </c>
    </row>
    <row r="29" spans="1:1">
      <c r="A29" s="44" t="s">
        <v>671</v>
      </c>
    </row>
    <row r="30" spans="1:1">
      <c r="A30" s="44" t="s">
        <v>573</v>
      </c>
    </row>
    <row r="31" spans="1:1">
      <c r="A31" s="44" t="s">
        <v>574</v>
      </c>
    </row>
    <row r="32" spans="1:1">
      <c r="A32" s="44" t="s">
        <v>450</v>
      </c>
    </row>
    <row r="33" spans="1:1">
      <c r="A33" s="44" t="s">
        <v>672</v>
      </c>
    </row>
    <row r="34" spans="1:1">
      <c r="A34" s="44" t="s">
        <v>575</v>
      </c>
    </row>
    <row r="35" spans="1:1">
      <c r="A35" s="44" t="s">
        <v>663</v>
      </c>
    </row>
    <row r="36" spans="1:1">
      <c r="A36" s="44" t="s">
        <v>576</v>
      </c>
    </row>
    <row r="37" spans="1:1">
      <c r="A37" s="44" t="s">
        <v>577</v>
      </c>
    </row>
    <row r="38" spans="1:1">
      <c r="A38" s="44" t="s">
        <v>578</v>
      </c>
    </row>
    <row r="39" spans="1:1">
      <c r="A39" s="44" t="s">
        <v>451</v>
      </c>
    </row>
    <row r="40" spans="1:1">
      <c r="A40" s="44" t="s">
        <v>668</v>
      </c>
    </row>
    <row r="41" spans="1:1">
      <c r="A41" s="44" t="s">
        <v>579</v>
      </c>
    </row>
    <row r="42" spans="1:1">
      <c r="A42" s="44" t="s">
        <v>580</v>
      </c>
    </row>
    <row r="43" spans="1:1">
      <c r="A43" s="44" t="s">
        <v>581</v>
      </c>
    </row>
    <row r="44" spans="1:1">
      <c r="A44" s="44" t="s">
        <v>665</v>
      </c>
    </row>
    <row r="45" spans="1:1">
      <c r="A45" s="44" t="s">
        <v>582</v>
      </c>
    </row>
    <row r="46" spans="1:1">
      <c r="A46" s="44" t="s">
        <v>677</v>
      </c>
    </row>
    <row r="47" spans="1:1">
      <c r="A47" s="44" t="s">
        <v>583</v>
      </c>
    </row>
    <row r="48" spans="1:1">
      <c r="A48" s="44" t="s">
        <v>687</v>
      </c>
    </row>
    <row r="49" spans="1:1">
      <c r="A49" s="44" t="s">
        <v>584</v>
      </c>
    </row>
    <row r="50" spans="1:1">
      <c r="A50" s="44" t="s">
        <v>585</v>
      </c>
    </row>
    <row r="51" spans="1:1">
      <c r="A51" s="44" t="s">
        <v>586</v>
      </c>
    </row>
    <row r="52" spans="1:1">
      <c r="A52" s="44" t="s">
        <v>587</v>
      </c>
    </row>
    <row r="53" spans="1:1">
      <c r="A53" s="44" t="s">
        <v>690</v>
      </c>
    </row>
    <row r="54" spans="1:1">
      <c r="A54" s="44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21st March23</vt:lpstr>
      <vt:lpstr>18th Aug23</vt:lpstr>
      <vt:lpstr>12th Sept23</vt:lpstr>
      <vt:lpstr>Ledger Sept23</vt:lpstr>
      <vt:lpstr>SUMMARRY</vt:lpstr>
      <vt:lpstr>Final summary</vt:lpstr>
      <vt:lpstr>Summary</vt:lpstr>
      <vt:lpstr>summary final</vt:lpstr>
      <vt:lpstr>Sheet1</vt:lpstr>
      <vt:lpstr>Wiba</vt:lpstr>
      <vt:lpstr> Ledger as at 31st Dec 2024</vt:lpstr>
      <vt:lpstr>LEDGER</vt:lpstr>
      <vt:lpstr>Machinery Bdown</vt:lpstr>
      <vt:lpstr>SETTLED &amp; CLOSED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Kimanjara</dc:creator>
  <cp:lastModifiedBy>Edward Mwangi</cp:lastModifiedBy>
  <cp:lastPrinted>2024-09-20T13:24:58Z</cp:lastPrinted>
  <dcterms:created xsi:type="dcterms:W3CDTF">2023-01-27T09:15:45Z</dcterms:created>
  <dcterms:modified xsi:type="dcterms:W3CDTF">2025-02-19T08:02:07Z</dcterms:modified>
</cp:coreProperties>
</file>