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1490" windowHeight="4590" tabRatio="550" firstSheet="1" activeTab="2"/>
  </bookViews>
  <sheets>
    <sheet name="樂器 Range 對照表" sheetId="2" r:id="rId1"/>
    <sheet name="fingerBandDB" sheetId="1" r:id="rId2"/>
    <sheet name="FINAL DB" sheetId="4" r:id="rId3"/>
    <sheet name="FINAL 樂器 RANGE 對照表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3" l="1"/>
  <c r="N48" i="3"/>
  <c r="N49" i="3"/>
  <c r="N50" i="3"/>
  <c r="N51" i="3"/>
  <c r="N30" i="3"/>
  <c r="N31" i="3"/>
  <c r="N32" i="3"/>
  <c r="N33" i="3"/>
  <c r="N34" i="3"/>
  <c r="N35" i="3"/>
  <c r="N36" i="3"/>
  <c r="N37" i="3"/>
  <c r="N38" i="3"/>
  <c r="N39" i="3"/>
  <c r="N40" i="3"/>
  <c r="N41" i="3"/>
  <c r="E74" i="3"/>
  <c r="E73" i="3"/>
  <c r="E35" i="3"/>
  <c r="E51" i="3"/>
  <c r="E31" i="3"/>
  <c r="E32" i="3"/>
  <c r="E33" i="3"/>
  <c r="F137" i="3"/>
  <c r="F136" i="3"/>
  <c r="F124" i="3"/>
  <c r="F123" i="3"/>
  <c r="F135" i="3"/>
  <c r="F134" i="3"/>
  <c r="F133" i="3"/>
  <c r="F132" i="3"/>
  <c r="F131" i="3"/>
  <c r="F91" i="3"/>
  <c r="F90" i="3"/>
  <c r="F130" i="3"/>
  <c r="F129" i="3"/>
  <c r="F128" i="3"/>
  <c r="F127" i="3"/>
  <c r="F122" i="3"/>
  <c r="F121" i="3"/>
  <c r="F120" i="3"/>
  <c r="F119" i="3"/>
  <c r="F118" i="3"/>
  <c r="F117" i="3"/>
  <c r="F116" i="3"/>
  <c r="F101" i="3"/>
  <c r="F126" i="3"/>
  <c r="F100" i="3"/>
  <c r="F125" i="3"/>
  <c r="F99" i="3"/>
  <c r="F115" i="3"/>
  <c r="F98" i="3"/>
  <c r="F97" i="3"/>
  <c r="F96" i="3"/>
  <c r="F111" i="3"/>
  <c r="F95" i="3"/>
  <c r="F110" i="3"/>
  <c r="F109" i="3"/>
  <c r="F94" i="3"/>
  <c r="F108" i="3"/>
  <c r="F93" i="3"/>
  <c r="F107" i="3"/>
  <c r="F92" i="3"/>
  <c r="F106" i="3"/>
  <c r="F113" i="3"/>
  <c r="F105" i="3"/>
  <c r="F104" i="3"/>
  <c r="F112" i="3"/>
  <c r="F103" i="3"/>
  <c r="F87" i="3"/>
  <c r="F86" i="3"/>
  <c r="F102" i="3"/>
  <c r="F85" i="3"/>
  <c r="F84" i="3"/>
  <c r="E68" i="3"/>
  <c r="E7" i="3"/>
  <c r="E67" i="3"/>
  <c r="E66" i="3"/>
  <c r="E65" i="3"/>
  <c r="E64" i="3"/>
  <c r="E9" i="3"/>
  <c r="E83" i="3"/>
  <c r="E82" i="3"/>
  <c r="E72" i="3"/>
  <c r="E71" i="3"/>
  <c r="E70" i="3"/>
  <c r="E81" i="3"/>
  <c r="E80" i="3"/>
  <c r="E79" i="3"/>
  <c r="E78" i="3"/>
  <c r="E19" i="3"/>
  <c r="E8" i="3"/>
  <c r="E18" i="3"/>
  <c r="E77" i="3"/>
  <c r="E50" i="3"/>
  <c r="E49" i="3"/>
  <c r="E48" i="3"/>
  <c r="E47" i="3"/>
  <c r="N45" i="3"/>
  <c r="E45" i="3"/>
  <c r="N44" i="3"/>
  <c r="E44" i="3"/>
  <c r="N43" i="3"/>
  <c r="E43" i="3"/>
  <c r="N42" i="3"/>
  <c r="E42" i="3"/>
  <c r="N25" i="3"/>
  <c r="E25" i="3"/>
  <c r="N24" i="3"/>
  <c r="E24" i="3"/>
  <c r="N26" i="3"/>
  <c r="E26" i="3"/>
  <c r="N23" i="3"/>
  <c r="E23" i="3"/>
  <c r="N28" i="3"/>
  <c r="E28" i="3"/>
  <c r="N27" i="3"/>
  <c r="E27" i="3"/>
  <c r="N56" i="3"/>
  <c r="E56" i="3"/>
  <c r="N22" i="3"/>
  <c r="N57" i="3"/>
  <c r="N21" i="3"/>
  <c r="N20" i="3"/>
  <c r="N55" i="3"/>
  <c r="E55" i="3"/>
  <c r="N54" i="3"/>
  <c r="E54" i="3"/>
  <c r="N53" i="3"/>
  <c r="E53" i="3"/>
  <c r="N52" i="3"/>
  <c r="E52" i="3"/>
  <c r="N69" i="3"/>
  <c r="E69" i="3"/>
  <c r="N59" i="3"/>
  <c r="E59" i="3"/>
  <c r="N58" i="3"/>
  <c r="E58" i="3"/>
  <c r="N76" i="3"/>
  <c r="E76" i="3"/>
  <c r="N75" i="3"/>
  <c r="E75" i="3"/>
  <c r="E41" i="3"/>
  <c r="E40" i="3"/>
  <c r="E39" i="3"/>
  <c r="E38" i="3"/>
  <c r="E37" i="3"/>
  <c r="E36" i="3"/>
  <c r="E34" i="3"/>
  <c r="N46" i="3"/>
  <c r="E46" i="3"/>
  <c r="E30" i="3"/>
  <c r="N29" i="3"/>
  <c r="E29" i="3"/>
  <c r="E117" i="2" l="1"/>
  <c r="E119" i="2"/>
  <c r="E121" i="2"/>
  <c r="E123" i="2"/>
  <c r="E125" i="2"/>
  <c r="E127" i="2"/>
  <c r="E129" i="2"/>
  <c r="E131" i="2"/>
  <c r="E97" i="2"/>
  <c r="E101" i="2"/>
  <c r="E99" i="2"/>
  <c r="E103" i="2"/>
  <c r="E105" i="2"/>
  <c r="E107" i="2"/>
  <c r="E115" i="2"/>
  <c r="E113" i="2"/>
  <c r="E111" i="2"/>
  <c r="E109" i="2"/>
  <c r="F141" i="2"/>
  <c r="F139" i="2"/>
  <c r="F137" i="2"/>
  <c r="F135" i="2"/>
  <c r="F133" i="2"/>
  <c r="F237" i="2"/>
  <c r="F235" i="2"/>
  <c r="F187" i="2"/>
  <c r="F189" i="2"/>
  <c r="F191" i="2"/>
  <c r="F233" i="2"/>
  <c r="F231" i="2"/>
  <c r="F229" i="2"/>
  <c r="F227" i="2"/>
  <c r="F225" i="2"/>
  <c r="F223" i="2"/>
  <c r="F221" i="2"/>
  <c r="F219" i="2"/>
  <c r="F217" i="2"/>
  <c r="F215" i="2"/>
  <c r="F213" i="2"/>
  <c r="F211" i="2"/>
  <c r="F209" i="2"/>
  <c r="F207" i="2"/>
  <c r="F205" i="2"/>
  <c r="F203" i="2"/>
  <c r="F201" i="2"/>
  <c r="F199" i="2"/>
  <c r="F197" i="2"/>
  <c r="F195" i="2"/>
  <c r="F193" i="2"/>
  <c r="F185" i="2"/>
  <c r="F183" i="2"/>
  <c r="F181" i="2"/>
  <c r="F179" i="2"/>
  <c r="F177" i="2"/>
  <c r="F175" i="2"/>
  <c r="F173" i="2"/>
  <c r="F171" i="2"/>
  <c r="F169" i="2"/>
  <c r="F167" i="2"/>
  <c r="F165" i="2"/>
  <c r="F163" i="2"/>
  <c r="F161" i="2"/>
  <c r="F159" i="2"/>
  <c r="F157" i="2"/>
  <c r="F155" i="2"/>
  <c r="F151" i="2"/>
  <c r="F149" i="2"/>
  <c r="F147" i="2"/>
  <c r="F145" i="2"/>
  <c r="E21" i="2"/>
  <c r="E35" i="2"/>
  <c r="E33" i="2"/>
  <c r="E31" i="2"/>
  <c r="E45" i="2"/>
  <c r="E95" i="2"/>
  <c r="E93" i="2"/>
  <c r="E91" i="2"/>
  <c r="E89" i="2"/>
  <c r="E87" i="2"/>
  <c r="E85" i="2"/>
  <c r="E83" i="2"/>
  <c r="E81" i="2"/>
  <c r="E79" i="2"/>
  <c r="E77" i="2"/>
  <c r="E69" i="2"/>
  <c r="E71" i="2"/>
  <c r="E73" i="2"/>
  <c r="E75" i="2"/>
  <c r="E67" i="2"/>
  <c r="E65" i="2"/>
  <c r="E53" i="2"/>
  <c r="E51" i="2"/>
  <c r="E49" i="2"/>
  <c r="E47" i="2"/>
  <c r="E39" i="2"/>
  <c r="E37" i="2"/>
  <c r="E29" i="2"/>
  <c r="E27" i="2"/>
  <c r="E25" i="2"/>
  <c r="E23" i="2"/>
  <c r="E63" i="2"/>
  <c r="E43" i="2"/>
  <c r="E41" i="2"/>
  <c r="E19" i="2"/>
  <c r="E17" i="2"/>
  <c r="P23" i="2"/>
  <c r="P2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21" i="2"/>
  <c r="P17" i="2"/>
</calcChain>
</file>

<file path=xl/sharedStrings.xml><?xml version="1.0" encoding="utf-8"?>
<sst xmlns="http://schemas.openxmlformats.org/spreadsheetml/2006/main" count="2016" uniqueCount="375">
  <si>
    <t>SessionMemberTable</t>
    <phoneticPr fontId="1" type="noConversion"/>
  </si>
  <si>
    <t>SessionTable</t>
    <phoneticPr fontId="1" type="noConversion"/>
  </si>
  <si>
    <t>C</t>
    <phoneticPr fontId="1" type="noConversion"/>
  </si>
  <si>
    <t>C#</t>
    <phoneticPr fontId="1" type="noConversion"/>
  </si>
  <si>
    <t>D</t>
    <phoneticPr fontId="1" type="noConversion"/>
  </si>
  <si>
    <t>D#</t>
    <phoneticPr fontId="1" type="noConversion"/>
  </si>
  <si>
    <t>E</t>
    <phoneticPr fontId="1" type="noConversion"/>
  </si>
  <si>
    <t>F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</si>
  <si>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</si>
  <si>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</si>
  <si>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</si>
  <si>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</si>
  <si>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A#</t>
    <phoneticPr fontId="1" type="noConversion"/>
  </si>
  <si>
    <t>B</t>
    <phoneticPr fontId="1" type="noConversion"/>
  </si>
  <si>
    <t>C1</t>
    <phoneticPr fontId="1" type="noConversion"/>
  </si>
  <si>
    <t>G7</t>
    <phoneticPr fontId="1" type="noConversion"/>
  </si>
  <si>
    <t>A6</t>
    <phoneticPr fontId="1" type="noConversion"/>
  </si>
  <si>
    <t>G1</t>
    <phoneticPr fontId="1" type="noConversion"/>
  </si>
  <si>
    <t>G1</t>
    <phoneticPr fontId="1" type="noConversion"/>
  </si>
  <si>
    <t>E2</t>
    <phoneticPr fontId="1" type="noConversion"/>
  </si>
  <si>
    <t>G4</t>
    <phoneticPr fontId="1" type="noConversion"/>
  </si>
  <si>
    <t>F7</t>
    <phoneticPr fontId="1" type="noConversion"/>
  </si>
  <si>
    <t>D5</t>
    <phoneticPr fontId="1" type="noConversion"/>
  </si>
  <si>
    <t>A7</t>
    <phoneticPr fontId="1" type="noConversion"/>
  </si>
  <si>
    <t>C5</t>
    <phoneticPr fontId="1" type="noConversion"/>
  </si>
  <si>
    <t>F6</t>
    <phoneticPr fontId="1" type="noConversion"/>
  </si>
  <si>
    <t>C4</t>
    <phoneticPr fontId="1" type="noConversion"/>
  </si>
  <si>
    <t>C7</t>
    <phoneticPr fontId="1" type="noConversion"/>
  </si>
  <si>
    <t>Timpani</t>
    <phoneticPr fontId="1" type="noConversion"/>
  </si>
  <si>
    <t>F2</t>
    <phoneticPr fontId="1" type="noConversion"/>
  </si>
  <si>
    <t>F3</t>
    <phoneticPr fontId="1" type="noConversion"/>
  </si>
  <si>
    <t>D6</t>
    <phoneticPr fontId="1" type="noConversion"/>
  </si>
  <si>
    <t>D3</t>
    <phoneticPr fontId="1" type="noConversion"/>
  </si>
  <si>
    <t>G5</t>
    <phoneticPr fontId="1" type="noConversion"/>
  </si>
  <si>
    <t>A2</t>
    <phoneticPr fontId="1" type="noConversion"/>
  </si>
  <si>
    <t>Soprono Clarinet</t>
    <phoneticPr fontId="1" type="noConversion"/>
  </si>
  <si>
    <t>D3</t>
    <phoneticPr fontId="1" type="noConversion"/>
  </si>
  <si>
    <t>G6</t>
    <phoneticPr fontId="1" type="noConversion"/>
  </si>
  <si>
    <t>A1</t>
    <phoneticPr fontId="1" type="noConversion"/>
  </si>
  <si>
    <t>D4</t>
    <phoneticPr fontId="1" type="noConversion"/>
  </si>
  <si>
    <t>D2</t>
    <phoneticPr fontId="1" type="noConversion"/>
  </si>
  <si>
    <t>G2</t>
    <phoneticPr fontId="1" type="noConversion"/>
  </si>
  <si>
    <t>Bass Clarinet</t>
    <phoneticPr fontId="1" type="noConversion"/>
  </si>
  <si>
    <t>B1</t>
    <phoneticPr fontId="1" type="noConversion"/>
  </si>
  <si>
    <t>E3</t>
    <phoneticPr fontId="1" type="noConversion"/>
  </si>
  <si>
    <t>F5</t>
    <phoneticPr fontId="1" type="noConversion"/>
  </si>
  <si>
    <t>B3</t>
    <phoneticPr fontId="1" type="noConversion"/>
  </si>
  <si>
    <t>A5</t>
    <phoneticPr fontId="1" type="noConversion"/>
  </si>
  <si>
    <t>F5</t>
    <phoneticPr fontId="1" type="noConversion"/>
  </si>
  <si>
    <t>E2</t>
    <phoneticPr fontId="1" type="noConversion"/>
  </si>
  <si>
    <t>A4</t>
    <phoneticPr fontId="1" type="noConversion"/>
  </si>
  <si>
    <t>E1</t>
    <phoneticPr fontId="1" type="noConversion"/>
  </si>
  <si>
    <t>G3</t>
    <phoneticPr fontId="1" type="noConversion"/>
  </si>
  <si>
    <t>C7</t>
    <phoneticPr fontId="1" type="noConversion"/>
  </si>
  <si>
    <t>C3</t>
    <phoneticPr fontId="1" type="noConversion"/>
  </si>
  <si>
    <t>C6</t>
    <phoneticPr fontId="1" type="noConversion"/>
  </si>
  <si>
    <t>C2</t>
    <phoneticPr fontId="1" type="noConversion"/>
  </si>
  <si>
    <t>D4</t>
    <phoneticPr fontId="1" type="noConversion"/>
  </si>
  <si>
    <t>Soprono Voice</t>
    <phoneticPr fontId="1" type="noConversion"/>
  </si>
  <si>
    <t>Alto Voice</t>
    <phoneticPr fontId="1" type="noConversion"/>
  </si>
  <si>
    <t>Tenor Voice</t>
    <phoneticPr fontId="1" type="noConversion"/>
  </si>
  <si>
    <t>Baritone Voice</t>
    <phoneticPr fontId="1" type="noConversion"/>
  </si>
  <si>
    <t>Bass Voice</t>
    <phoneticPr fontId="1" type="noConversion"/>
  </si>
  <si>
    <t>F3</t>
    <phoneticPr fontId="1" type="noConversion"/>
  </si>
  <si>
    <t>D4</t>
    <phoneticPr fontId="1" type="noConversion"/>
  </si>
  <si>
    <t>Lo</t>
    <phoneticPr fontId="1" type="noConversion"/>
  </si>
  <si>
    <t>Hi</t>
    <phoneticPr fontId="1" type="noConversion"/>
  </si>
  <si>
    <t>Lo</t>
    <phoneticPr fontId="1" type="noConversion"/>
  </si>
  <si>
    <t>A0</t>
    <phoneticPr fontId="1" type="noConversion"/>
  </si>
  <si>
    <t>C8</t>
    <phoneticPr fontId="1" type="noConversion"/>
  </si>
  <si>
    <t>#ofKeys</t>
    <phoneticPr fontId="1" type="noConversion"/>
  </si>
  <si>
    <t>Key</t>
    <phoneticPr fontId="1" type="noConversion"/>
  </si>
  <si>
    <t>NoteNum</t>
    <phoneticPr fontId="1" type="noConversion"/>
  </si>
  <si>
    <t>Channel</t>
    <phoneticPr fontId="1" type="noConversion"/>
  </si>
  <si>
    <t>Volume</t>
    <phoneticPr fontId="1" type="noConversion"/>
  </si>
  <si>
    <t>Note</t>
    <phoneticPr fontId="1" type="noConversion"/>
  </si>
  <si>
    <t>Pitch</t>
    <phoneticPr fontId="1" type="noConversion"/>
  </si>
  <si>
    <t>Program</t>
    <phoneticPr fontId="1" type="noConversion"/>
  </si>
  <si>
    <t>Acoustic Bass Drum (爵士鼓：大鼓)</t>
    <phoneticPr fontId="1" type="noConversion"/>
  </si>
  <si>
    <t>Bass Drum 1 (電子鼓：大鼓)</t>
    <phoneticPr fontId="1" type="noConversion"/>
  </si>
  <si>
    <t>Side Stick (鼓棒對敲)</t>
    <phoneticPr fontId="1" type="noConversion"/>
  </si>
  <si>
    <t>Acoustic Snare (爵士鼓：小鼓)</t>
    <phoneticPr fontId="1" type="noConversion"/>
  </si>
  <si>
    <t>Electric Snare (電子鼓：小鼓)</t>
    <phoneticPr fontId="1" type="noConversion"/>
  </si>
  <si>
    <t>Low Floor Tom (爵士鼓: 落地鼓: 低音)</t>
    <phoneticPr fontId="1" type="noConversion"/>
  </si>
  <si>
    <t>Closed Hi Hat (爵士鼓: 腳踏拔: 悶)</t>
    <phoneticPr fontId="1" type="noConversion"/>
  </si>
  <si>
    <t>High Floor Tom (爵士鼓: 落地鼓: 高音)</t>
    <phoneticPr fontId="1" type="noConversion"/>
  </si>
  <si>
    <t xml:space="preserve">Pedal Hi-Hat (爵士鼓: 腳踏拔: 悶) </t>
    <phoneticPr fontId="1" type="noConversion"/>
  </si>
  <si>
    <t>Low Tom (爵士鼓：中鼓: 低音)</t>
    <phoneticPr fontId="1" type="noConversion"/>
  </si>
  <si>
    <t>Low-Mid Tom (爵士鼓：中鼓: 中低音)</t>
    <phoneticPr fontId="1" type="noConversion"/>
  </si>
  <si>
    <t>Open Hi-Hat   (爵士鼓: 腳踏拔: 明亮)</t>
    <phoneticPr fontId="1" type="noConversion"/>
  </si>
  <si>
    <t>Hi-Mid Tom (爵士鼓：中鼓: 中高音)</t>
    <phoneticPr fontId="1" type="noConversion"/>
  </si>
  <si>
    <t>Crash Cymbal 1 (爵士鼓：碎音鈸: 1)</t>
    <phoneticPr fontId="1" type="noConversion"/>
  </si>
  <si>
    <t>High Tom (爵士鼓：中鼓: 高音)</t>
    <phoneticPr fontId="1" type="noConversion"/>
  </si>
  <si>
    <t xml:space="preserve">Ride Cymbal 1 (爵士鼓：疊音鈸: 1) </t>
    <phoneticPr fontId="1" type="noConversion"/>
  </si>
  <si>
    <t xml:space="preserve">Chinese Cymbal (爵士鼓：中國鈸) </t>
    <phoneticPr fontId="1" type="noConversion"/>
  </si>
  <si>
    <t>Ride Bell</t>
    <phoneticPr fontId="1" type="noConversion"/>
  </si>
  <si>
    <t>Tambourine (鈴鼓)</t>
    <phoneticPr fontId="1" type="noConversion"/>
  </si>
  <si>
    <t xml:space="preserve">Splash Cymbal (爵士鼓：水鈸) </t>
    <phoneticPr fontId="1" type="noConversion"/>
  </si>
  <si>
    <t>Ride Cymbal 2 (爵士鼓：疊音鈸: 2)</t>
    <phoneticPr fontId="1" type="noConversion"/>
  </si>
  <si>
    <t>Hi Bongo (拉丁鼓/邦哥鼓：高音)</t>
    <phoneticPr fontId="1" type="noConversion"/>
  </si>
  <si>
    <t>Low Bongo (拉丁鼓/邦哥鼓：低音)</t>
    <phoneticPr fontId="1" type="noConversion"/>
  </si>
  <si>
    <t>Mute Hi Conga (非洲鼓/康加鼓：高音：悶)</t>
    <phoneticPr fontId="1" type="noConversion"/>
  </si>
  <si>
    <t>Open Hi Conga (非洲鼓/康加鼓：高音：開)</t>
    <phoneticPr fontId="1" type="noConversion"/>
  </si>
  <si>
    <t>Low Conga (非洲鼓/康加鼓：低音)</t>
    <phoneticPr fontId="1" type="noConversion"/>
  </si>
  <si>
    <t>High Timbale (拉丁/天巴鼓：高音)</t>
    <phoneticPr fontId="1" type="noConversion"/>
  </si>
  <si>
    <t>Low Timbale (拉丁/天巴鼓：高音)</t>
    <phoneticPr fontId="1" type="noConversion"/>
  </si>
  <si>
    <t>High Agogo (拉丁/阿哥哥鈴：高音)</t>
    <phoneticPr fontId="1" type="noConversion"/>
  </si>
  <si>
    <t>Low Agogo (拉丁/阿哥哥鈴：高音)</t>
    <phoneticPr fontId="1" type="noConversion"/>
  </si>
  <si>
    <t>Tubular Bells / Chimes</t>
    <phoneticPr fontId="1" type="noConversion"/>
  </si>
  <si>
    <t>Sitar (印度/西塔琴)</t>
    <phoneticPr fontId="1" type="noConversion"/>
  </si>
  <si>
    <t>Banjo (美國南方/班卓琴)</t>
    <phoneticPr fontId="1" type="noConversion"/>
  </si>
  <si>
    <t>Acoustic Grand Piano (大鋼琴)</t>
    <phoneticPr fontId="1" type="noConversion"/>
  </si>
  <si>
    <t>Electric Piano 1 (電鋼琴 1)</t>
    <phoneticPr fontId="1" type="noConversion"/>
  </si>
  <si>
    <t>Xylophone (高音木琴)</t>
    <phoneticPr fontId="1" type="noConversion"/>
  </si>
  <si>
    <t>Piccolo (短笛)</t>
    <phoneticPr fontId="1" type="noConversion"/>
  </si>
  <si>
    <t>Flute (長笛)</t>
    <phoneticPr fontId="1" type="noConversion"/>
  </si>
  <si>
    <t>Oboe (雙簧管)</t>
    <phoneticPr fontId="1" type="noConversion"/>
  </si>
  <si>
    <t>Accordion (手風琴)</t>
    <phoneticPr fontId="1" type="noConversion"/>
  </si>
  <si>
    <t>Acoustic Guitar (nylon) (吉他：尼龍弦)</t>
    <phoneticPr fontId="1" type="noConversion"/>
  </si>
  <si>
    <t>Acoustic Guitar (steel) (吉他：鋼弦)</t>
    <phoneticPr fontId="1" type="noConversion"/>
  </si>
  <si>
    <t>Electric Guitar (jazz) (電吉他：爵士)</t>
    <phoneticPr fontId="1" type="noConversion"/>
  </si>
  <si>
    <t>Soprano Sax (高音薩克斯風)</t>
    <phoneticPr fontId="1" type="noConversion"/>
  </si>
  <si>
    <t>Alto Sax (中音薩克斯風)</t>
    <phoneticPr fontId="1" type="noConversion"/>
  </si>
  <si>
    <t>Tenor Sax (次中音薩克斯風)</t>
    <phoneticPr fontId="1" type="noConversion"/>
  </si>
  <si>
    <t>Baritone Sax (上低音薩克斯風)</t>
    <phoneticPr fontId="1" type="noConversion"/>
  </si>
  <si>
    <t>Bass Sax (低音薩克斯風)</t>
    <phoneticPr fontId="1" type="noConversion"/>
  </si>
  <si>
    <t>x</t>
    <phoneticPr fontId="1" type="noConversion"/>
  </si>
  <si>
    <t>Java n.a.</t>
    <phoneticPr fontId="1" type="noConversion"/>
  </si>
  <si>
    <t>English Horn (英國號)</t>
    <phoneticPr fontId="1" type="noConversion"/>
  </si>
  <si>
    <t>Bassoon (巴松管、低音管)</t>
    <phoneticPr fontId="1" type="noConversion"/>
  </si>
  <si>
    <t>Trumpet (小喇叭)</t>
    <phoneticPr fontId="1" type="noConversion"/>
  </si>
  <si>
    <t>French Horn (法國號)</t>
    <phoneticPr fontId="1" type="noConversion"/>
  </si>
  <si>
    <t>Trombone (伸縮喇叭)</t>
    <phoneticPr fontId="1" type="noConversion"/>
  </si>
  <si>
    <t>Tuba (土巴號 / 低音大喇叭)</t>
    <phoneticPr fontId="1" type="noConversion"/>
  </si>
  <si>
    <t>Contrabass/Double bass (低音提琴)</t>
    <phoneticPr fontId="1" type="noConversion"/>
  </si>
  <si>
    <t>Violin (小提琴)</t>
    <phoneticPr fontId="1" type="noConversion"/>
  </si>
  <si>
    <t>Viola (中提琴)</t>
    <phoneticPr fontId="1" type="noConversion"/>
  </si>
  <si>
    <t>Cello (大提琴)</t>
    <phoneticPr fontId="1" type="noConversion"/>
  </si>
  <si>
    <t>Shamisen (日本/三味線)</t>
    <phoneticPr fontId="1" type="noConversion"/>
  </si>
  <si>
    <t>Kalimba (a.k.a. Mbira) (非洲/拇指琴)</t>
    <phoneticPr fontId="1" type="noConversion"/>
  </si>
  <si>
    <t>Bagpipes (蘇格蘭/風笛)</t>
    <phoneticPr fontId="1" type="noConversion"/>
  </si>
  <si>
    <t>Fixed</t>
    <phoneticPr fontId="1" type="noConversion"/>
  </si>
  <si>
    <t>C6</t>
    <phoneticPr fontId="1" type="noConversion"/>
  </si>
  <si>
    <t>F6</t>
    <phoneticPr fontId="1" type="noConversion"/>
  </si>
  <si>
    <t>C2</t>
    <phoneticPr fontId="1" type="noConversion"/>
  </si>
  <si>
    <t>D5</t>
    <phoneticPr fontId="1" type="noConversion"/>
  </si>
  <si>
    <t>Koto (日本/日式古箏)</t>
    <phoneticPr fontId="1" type="noConversion"/>
  </si>
  <si>
    <t>D6</t>
    <phoneticPr fontId="1" type="noConversion"/>
  </si>
  <si>
    <t>Hz</t>
    <phoneticPr fontId="1" type="noConversion"/>
  </si>
  <si>
    <t>note</t>
    <phoneticPr fontId="1" type="noConversion"/>
  </si>
  <si>
    <t>octive</t>
    <phoneticPr fontId="1" type="noConversion"/>
  </si>
  <si>
    <t>pitch</t>
    <phoneticPr fontId="1" type="noConversion"/>
  </si>
  <si>
    <t>Cabasa (鐵沙鈴)</t>
    <phoneticPr fontId="1" type="noConversion"/>
  </si>
  <si>
    <t>Maracas (沙錘)</t>
    <phoneticPr fontId="1" type="noConversion"/>
  </si>
  <si>
    <t>Short Whistle (短音哨)</t>
    <phoneticPr fontId="1" type="noConversion"/>
  </si>
  <si>
    <t>Long Whistle (長音哨)</t>
    <phoneticPr fontId="1" type="noConversion"/>
  </si>
  <si>
    <t>Short Guiro (短音刮葫)</t>
    <phoneticPr fontId="1" type="noConversion"/>
  </si>
  <si>
    <t>Long Guiro (長音刮葫)</t>
    <phoneticPr fontId="1" type="noConversion"/>
  </si>
  <si>
    <t>Claves (擊木)</t>
    <phoneticPr fontId="1" type="noConversion"/>
  </si>
  <si>
    <t>Hi Wood Block (西洋木魚: 高音)</t>
    <phoneticPr fontId="1" type="noConversion"/>
  </si>
  <si>
    <t>Low Wood Block (木魚: 低音)</t>
    <phoneticPr fontId="1" type="noConversion"/>
  </si>
  <si>
    <t>Mute Cuica (拉丁/鋸加鼓：悶)</t>
    <phoneticPr fontId="1" type="noConversion"/>
  </si>
  <si>
    <t>Open Cuica (拉丁/鋸加鼓：開)</t>
    <phoneticPr fontId="1" type="noConversion"/>
  </si>
  <si>
    <t>Cowbell (牛鈴)</t>
    <phoneticPr fontId="1" type="noConversion"/>
  </si>
  <si>
    <t>Crash Cymbal 2 (爵士鼓：碎音鈸: 2)</t>
    <phoneticPr fontId="1" type="noConversion"/>
  </si>
  <si>
    <t>Vibraslap (原木震盪器)</t>
    <phoneticPr fontId="1" type="noConversion"/>
  </si>
  <si>
    <t>Acoustic Bass (木貝斯/原聲貝斯)</t>
    <phoneticPr fontId="1" type="noConversion"/>
  </si>
  <si>
    <t>Electric Bass (finger) (電貝斯：手撥弦)</t>
    <phoneticPr fontId="1" type="noConversion"/>
  </si>
  <si>
    <t>Electric Bass (pick) (電貝斯：彈片撥弦)</t>
    <phoneticPr fontId="1" type="noConversion"/>
  </si>
  <si>
    <t>Orchestral Harp</t>
    <phoneticPr fontId="1" type="noConversion"/>
  </si>
  <si>
    <t>Max Duration for Lowest Key</t>
    <phoneticPr fontId="1" type="noConversion"/>
  </si>
  <si>
    <t>無法定義 (尾音不 fade out)</t>
    <phoneticPr fontId="1" type="noConversion"/>
  </si>
  <si>
    <t>B3</t>
    <phoneticPr fontId="1" type="noConversion"/>
  </si>
  <si>
    <t>E2</t>
    <phoneticPr fontId="1" type="noConversion"/>
  </si>
  <si>
    <t>E6</t>
    <phoneticPr fontId="1" type="noConversion"/>
  </si>
  <si>
    <t>Clarinet (單簧管) - (我採用 Alto Clarinet)</t>
    <phoneticPr fontId="1" type="noConversion"/>
  </si>
  <si>
    <t>Hand Clap (電音式拍手聲)</t>
    <phoneticPr fontId="1" type="noConversion"/>
  </si>
  <si>
    <t>Mute Triangle (三角鐵: 悶)</t>
    <phoneticPr fontId="1" type="noConversion"/>
  </si>
  <si>
    <t>Open Triangle (三角鐵: 開)</t>
    <phoneticPr fontId="1" type="noConversion"/>
  </si>
  <si>
    <t>音效：電子撞擊(中音)</t>
    <phoneticPr fontId="1" type="noConversion"/>
  </si>
  <si>
    <t>音效：電子巴掌(高音)</t>
    <phoneticPr fontId="1" type="noConversion"/>
  </si>
  <si>
    <t>鼓棒互擊(清脆)</t>
    <phoneticPr fontId="1" type="noConversion"/>
  </si>
  <si>
    <t>音效：電子 blip (悶)</t>
    <phoneticPr fontId="1" type="noConversion"/>
  </si>
  <si>
    <t>節拍器</t>
    <phoneticPr fontId="1" type="noConversion"/>
  </si>
  <si>
    <t>音效：叮</t>
    <phoneticPr fontId="1" type="noConversion"/>
  </si>
  <si>
    <t>x</t>
    <phoneticPr fontId="1" type="noConversion"/>
  </si>
  <si>
    <t>x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</si>
  <si>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</si>
  <si>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</si>
  <si>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</si>
  <si>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k</t>
    <phoneticPr fontId="1" type="noConversion"/>
  </si>
  <si>
    <t>k</t>
    <phoneticPr fontId="1" type="noConversion"/>
  </si>
  <si>
    <t>g</t>
    <phoneticPr fontId="1" type="noConversion"/>
  </si>
  <si>
    <t>g</t>
    <phoneticPr fontId="1" type="noConversion"/>
  </si>
  <si>
    <t>w</t>
    <phoneticPr fontId="1" type="noConversion"/>
  </si>
  <si>
    <t>w</t>
    <phoneticPr fontId="1" type="noConversion"/>
  </si>
  <si>
    <t>w</t>
    <phoneticPr fontId="1" type="noConversion"/>
  </si>
  <si>
    <t>w</t>
    <phoneticPr fontId="1" type="noConversion"/>
  </si>
  <si>
    <t>w</t>
    <phoneticPr fontId="1" type="noConversion"/>
  </si>
  <si>
    <t>s</t>
    <phoneticPr fontId="1" type="noConversion"/>
  </si>
  <si>
    <t>s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</si>
  <si>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</si>
  <si>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</si>
  <si>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</si>
  <si>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w</t>
    <phoneticPr fontId="1" type="noConversion"/>
  </si>
  <si>
    <t>g</t>
    <phoneticPr fontId="1" type="noConversion"/>
  </si>
  <si>
    <t>fx</t>
    <phoneticPr fontId="1" type="noConversion"/>
  </si>
  <si>
    <t>fx</t>
    <phoneticPr fontId="1" type="noConversion"/>
  </si>
  <si>
    <t>Agogo (定音打擊樂器：拉丁/定音阿哥哥鈴)</t>
    <phoneticPr fontId="1" type="noConversion"/>
  </si>
  <si>
    <t>Woodblock (定音打擊樂器：多國/定音木魚)</t>
    <phoneticPr fontId="1" type="noConversion"/>
  </si>
  <si>
    <t>Taiko Drum (定音打擊樂器：日本/定音太鼓)</t>
    <phoneticPr fontId="1" type="noConversion"/>
  </si>
  <si>
    <t>Melodic Tom (定音打擊樂器：西洋/定音筒鼓)</t>
    <phoneticPr fontId="1" type="noConversion"/>
  </si>
  <si>
    <t>Synth Drum (定音打擊樂器：西洋/定音電子鼓)</t>
    <phoneticPr fontId="1" type="noConversion"/>
  </si>
  <si>
    <t>Reverse Cymbal (音效：碎音拔waveform反轉)</t>
    <phoneticPr fontId="1" type="noConversion"/>
  </si>
  <si>
    <t>Fiddle (民俗風：蘇格蘭/小提琴)</t>
    <phoneticPr fontId="1" type="noConversion"/>
  </si>
  <si>
    <t>Guitar Fret Noise (音效：吉他弦的摩擦聲)</t>
    <phoneticPr fontId="1" type="noConversion"/>
  </si>
  <si>
    <t>Breath Noise (音效：喘息聲)</t>
    <phoneticPr fontId="1" type="noConversion"/>
  </si>
  <si>
    <t>Seashore (音效：海浪聲)</t>
    <phoneticPr fontId="1" type="noConversion"/>
  </si>
  <si>
    <t>Telephone Ring (音效：電話鈴聲)</t>
    <phoneticPr fontId="1" type="noConversion"/>
  </si>
  <si>
    <t>Applause (音效：掌聲)</t>
    <phoneticPr fontId="1" type="noConversion"/>
  </si>
  <si>
    <t>Gunshot (音效：槍聲)</t>
    <phoneticPr fontId="1" type="noConversion"/>
  </si>
  <si>
    <t>Device</t>
    <phoneticPr fontId="1" type="noConversion"/>
  </si>
  <si>
    <t>C4</t>
    <phoneticPr fontId="1" type="noConversion"/>
  </si>
  <si>
    <t>Bird Tweet (音效：蜂鳴器)</t>
    <phoneticPr fontId="1" type="noConversion"/>
  </si>
  <si>
    <t>MotorSpin / Helicopter (音效：馬達轉速 / 直升機)</t>
    <phoneticPr fontId="1" type="noConversion"/>
  </si>
  <si>
    <t>C3</t>
    <phoneticPr fontId="1" type="noConversion"/>
  </si>
  <si>
    <t>C5</t>
    <phoneticPr fontId="1" type="noConversion"/>
  </si>
  <si>
    <t>C6</t>
    <phoneticPr fontId="1" type="noConversion"/>
  </si>
  <si>
    <t>C2</t>
    <phoneticPr fontId="1" type="noConversion"/>
  </si>
  <si>
    <t>C8</t>
    <phoneticPr fontId="1" type="noConversion"/>
  </si>
  <si>
    <t>x</t>
    <phoneticPr fontId="1" type="noConversion"/>
  </si>
  <si>
    <t>D4</t>
    <phoneticPr fontId="1" type="noConversion"/>
  </si>
  <si>
    <t>B6</t>
    <phoneticPr fontId="1" type="noConversion"/>
  </si>
  <si>
    <t>Steel Drums (Low Tenor Steelpan) (定音打擊樂器：拉丁/定音鋼鼓)</t>
    <phoneticPr fontId="1" type="noConversion"/>
  </si>
  <si>
    <t>Tinkle Bell / Grandpa Clock Bell (定音老爺鐘)</t>
    <phoneticPr fontId="1" type="noConversion"/>
  </si>
  <si>
    <t>Shanai / Shehnai (民俗風：多國/沙奈管、嗩吶)</t>
    <phoneticPr fontId="1" type="noConversion"/>
  </si>
  <si>
    <t>x</t>
    <phoneticPr fontId="1" type="noConversion"/>
  </si>
  <si>
    <t>A3</t>
    <phoneticPr fontId="1" type="noConversion"/>
  </si>
  <si>
    <t>c</t>
    <phoneticPr fontId="1" type="noConversion"/>
  </si>
  <si>
    <t>C8</t>
    <phoneticPr fontId="1" type="noConversion"/>
  </si>
  <si>
    <t>g</t>
    <phoneticPr fontId="1" type="noConversion"/>
  </si>
  <si>
    <t>x</t>
    <phoneticPr fontId="1" type="noConversion"/>
  </si>
  <si>
    <t>x</t>
    <phoneticPr fontId="1" type="noConversion"/>
  </si>
  <si>
    <t>w</t>
    <phoneticPr fontId="1" type="noConversion"/>
  </si>
  <si>
    <t>w</t>
    <phoneticPr fontId="1" type="noConversion"/>
  </si>
  <si>
    <t>fx</t>
    <phoneticPr fontId="1" type="noConversion"/>
  </si>
  <si>
    <t>p</t>
    <phoneticPr fontId="1" type="noConversion"/>
  </si>
  <si>
    <t>p</t>
    <phoneticPr fontId="1" type="noConversion"/>
  </si>
  <si>
    <t>pc</t>
    <phoneticPr fontId="1" type="noConversion"/>
  </si>
  <si>
    <t>pc</t>
    <phoneticPr fontId="1" type="noConversion"/>
  </si>
  <si>
    <t>pc</t>
    <phoneticPr fontId="1" type="noConversion"/>
  </si>
  <si>
    <t>pc</t>
    <phoneticPr fontId="1" type="noConversion"/>
  </si>
  <si>
    <t>pc</t>
    <phoneticPr fontId="1" type="noConversion"/>
  </si>
  <si>
    <t>fxc</t>
    <phoneticPr fontId="1" type="noConversion"/>
  </si>
  <si>
    <t>fxc</t>
    <phoneticPr fontId="1" type="noConversion"/>
  </si>
  <si>
    <t>percussionDrumElectric</t>
    <phoneticPr fontId="1" type="noConversion"/>
  </si>
  <si>
    <t>percussionDrum_DrumKit</t>
    <phoneticPr fontId="1" type="noConversion"/>
  </si>
  <si>
    <t>percussionCymbal_DrumKit</t>
    <phoneticPr fontId="1" type="noConversion"/>
  </si>
  <si>
    <t>fx</t>
    <phoneticPr fontId="1" type="noConversion"/>
  </si>
  <si>
    <t>音效：Guitar Fret Noise (音效：吉他弦的摩擦聲)</t>
    <phoneticPr fontId="1" type="noConversion"/>
  </si>
  <si>
    <t>音效：Reverse Cymbal (音效：碎音拔waveform反轉)</t>
    <phoneticPr fontId="1" type="noConversion"/>
  </si>
  <si>
    <t>音效：Hand Clap (電音式拍手聲)</t>
    <phoneticPr fontId="1" type="noConversion"/>
  </si>
  <si>
    <t>音效：Short Whistle (短音哨)</t>
    <phoneticPr fontId="1" type="noConversion"/>
  </si>
  <si>
    <t>音效：Long Whistle (長音哨)</t>
    <phoneticPr fontId="1" type="noConversion"/>
  </si>
  <si>
    <t>音效：Seashore (海浪聲)</t>
    <phoneticPr fontId="1" type="noConversion"/>
  </si>
  <si>
    <t>音效：Bird Tweet (蜂鳴器)</t>
    <phoneticPr fontId="1" type="noConversion"/>
  </si>
  <si>
    <t>音效：Telephone Ring (電話鈴聲)</t>
    <phoneticPr fontId="1" type="noConversion"/>
  </si>
  <si>
    <t>音效：Gunshot (槍聲)</t>
    <phoneticPr fontId="1" type="noConversion"/>
  </si>
  <si>
    <t xml:space="preserve">Cymbal : Ride Cymbal 1 (爵士鼓：疊音鈸: 1) </t>
    <phoneticPr fontId="1" type="noConversion"/>
  </si>
  <si>
    <t xml:space="preserve">Cymbal : Chinese Cymbal (爵士鼓：中國鈸) </t>
    <phoneticPr fontId="1" type="noConversion"/>
  </si>
  <si>
    <t xml:space="preserve">Cymbal : Splash Cymbal (爵士鼓：水鈸) </t>
    <phoneticPr fontId="1" type="noConversion"/>
  </si>
  <si>
    <t>Cymbal : Crash Cymbal 2 (爵士鼓：碎音鈸: 2)</t>
    <phoneticPr fontId="1" type="noConversion"/>
  </si>
  <si>
    <t>Cymbal : Ride Cymbal 2 (爵士鼓：疊音鈸: 2)</t>
    <phoneticPr fontId="1" type="noConversion"/>
  </si>
  <si>
    <t>Drum : DrumSticks 鼓棒互擊(清脆)</t>
    <phoneticPr fontId="1" type="noConversion"/>
  </si>
  <si>
    <t>Drum : Acoustic Bass Drum (爵士鼓：大鼓)</t>
    <phoneticPr fontId="1" type="noConversion"/>
  </si>
  <si>
    <t>Drum : Acoustic Snare (爵士鼓：小鼓)</t>
    <phoneticPr fontId="1" type="noConversion"/>
  </si>
  <si>
    <t>Drum : Low Floor Tom (爵士鼓: 落地筒鼓: 低音)</t>
    <phoneticPr fontId="1" type="noConversion"/>
  </si>
  <si>
    <t>Drum : High Floor Tom (爵士鼓: 落地筒鼓: 高音)</t>
    <phoneticPr fontId="1" type="noConversion"/>
  </si>
  <si>
    <t>Drum : Low Tom (爵士鼓：筒鼓: 低音)</t>
    <phoneticPr fontId="1" type="noConversion"/>
  </si>
  <si>
    <t>Drum : Low-Mid Tom (爵士鼓：筒鼓: 中低音)</t>
    <phoneticPr fontId="1" type="noConversion"/>
  </si>
  <si>
    <t>Drum : Hi-Mid Tom (爵士鼓：筒鼓: 中高音)</t>
    <phoneticPr fontId="1" type="noConversion"/>
  </si>
  <si>
    <t>Drum : High Tom (爵士鼓：筒鼓: 高音)</t>
    <phoneticPr fontId="1" type="noConversion"/>
  </si>
  <si>
    <t>Cymbal :  Closed Hi Hat (爵士鼓: 腳踏拔: 悶)</t>
    <phoneticPr fontId="1" type="noConversion"/>
  </si>
  <si>
    <t xml:space="preserve">Cymbal : Pedal Hi-Hat (爵士鼓: 腳踏拔: 悶) </t>
    <phoneticPr fontId="1" type="noConversion"/>
  </si>
  <si>
    <t>Cymbal : Open Hi-Hat   (爵士鼓: 腳踏拔: 明亮)</t>
    <phoneticPr fontId="1" type="noConversion"/>
  </si>
  <si>
    <t>ChromaticFx</t>
    <phoneticPr fontId="1" type="noConversion"/>
  </si>
  <si>
    <t>Rock Organ (搖滾風琴)</t>
    <phoneticPr fontId="1" type="noConversion"/>
  </si>
  <si>
    <t>Church Organ (教會風琴)</t>
    <phoneticPr fontId="1" type="noConversion"/>
  </si>
  <si>
    <t>Reed Organ (簧風琴)</t>
    <phoneticPr fontId="1" type="noConversion"/>
  </si>
  <si>
    <t>Harmonica (口琴)</t>
    <phoneticPr fontId="1" type="noConversion"/>
  </si>
  <si>
    <t>Tango Accordion (探戈手風琴)</t>
    <phoneticPr fontId="1" type="noConversion"/>
  </si>
  <si>
    <t>C7</t>
    <phoneticPr fontId="1" type="noConversion"/>
  </si>
  <si>
    <t>C8</t>
    <phoneticPr fontId="1" type="noConversion"/>
  </si>
  <si>
    <t>C1</t>
    <phoneticPr fontId="1" type="noConversion"/>
  </si>
  <si>
    <t>G1</t>
    <phoneticPr fontId="1" type="noConversion"/>
  </si>
  <si>
    <t>Vibraphone (顫音鐵琴)</t>
    <phoneticPr fontId="1" type="noConversion"/>
  </si>
  <si>
    <t>Marimba (馬林巴木琴)</t>
    <phoneticPr fontId="1" type="noConversion"/>
  </si>
  <si>
    <t>x</t>
    <phoneticPr fontId="1" type="noConversion"/>
  </si>
  <si>
    <t>C7</t>
    <phoneticPr fontId="1" type="noConversion"/>
  </si>
  <si>
    <t>A3</t>
    <phoneticPr fontId="1" type="noConversion"/>
  </si>
  <si>
    <t>C7</t>
    <phoneticPr fontId="1" type="noConversion"/>
  </si>
  <si>
    <t>F5</t>
    <phoneticPr fontId="1" type="noConversion"/>
  </si>
  <si>
    <t>k (鍵盤樂器)</t>
    <phoneticPr fontId="1" type="noConversion"/>
  </si>
  <si>
    <t>w (簧管樂器)</t>
    <phoneticPr fontId="1" type="noConversion"/>
  </si>
  <si>
    <t>Kalimba (a.k.a. Mbira) (非洲/拇指琴)</t>
    <phoneticPr fontId="1" type="noConversion"/>
  </si>
  <si>
    <t>b (銅管樂器)</t>
    <phoneticPr fontId="1" type="noConversion"/>
  </si>
  <si>
    <t>s (弦樂器)</t>
    <phoneticPr fontId="1" type="noConversion"/>
  </si>
  <si>
    <t>Agogo (定音打擊樂器：拉丁/定音阿哥哥鈴)</t>
    <phoneticPr fontId="1" type="noConversion"/>
  </si>
  <si>
    <t>Vibraslap (原木震盪器)</t>
    <phoneticPr fontId="1" type="noConversion"/>
  </si>
  <si>
    <t>Cowbell (牛鈴)</t>
    <phoneticPr fontId="1" type="noConversion"/>
  </si>
  <si>
    <t>percussionDrumEthnic</t>
    <phoneticPr fontId="1" type="noConversion"/>
  </si>
  <si>
    <t>ChromaticDrum</t>
    <phoneticPr fontId="1" type="noConversion"/>
  </si>
  <si>
    <t>Tambourine (鈴鼓)</t>
    <phoneticPr fontId="1" type="noConversion"/>
  </si>
  <si>
    <t>percussionIdiophone (靠自身震盪之發音器)</t>
    <phoneticPr fontId="1" type="noConversion"/>
  </si>
  <si>
    <t>ChromaticIdiophone (靠自身震盪且可設定音域之發音器)</t>
    <phoneticPr fontId="1" type="noConversion"/>
  </si>
  <si>
    <t>Xylophone (木琴)</t>
    <phoneticPr fontId="1" type="noConversion"/>
  </si>
  <si>
    <t>Chimes / Tubular Bells (管鐘)</t>
    <phoneticPr fontId="1" type="noConversion"/>
  </si>
  <si>
    <t>percussionCymbal_DrumKit</t>
    <phoneticPr fontId="1" type="noConversion"/>
  </si>
  <si>
    <t>Cymbal : Ride Bell (爵士鼓：疊音鈸)</t>
    <phoneticPr fontId="1" type="noConversion"/>
  </si>
  <si>
    <t>Electric Bass Drum 1 (電子鼓：大鼓)</t>
    <phoneticPr fontId="1" type="noConversion"/>
  </si>
  <si>
    <t>Electric Snare Drum (電子鼓：小鼓)</t>
    <phoneticPr fontId="1" type="noConversion"/>
  </si>
  <si>
    <t>F2</t>
    <phoneticPr fontId="1" type="noConversion"/>
  </si>
  <si>
    <t>C2</t>
    <phoneticPr fontId="1" type="noConversion"/>
  </si>
  <si>
    <t>C7</t>
    <phoneticPr fontId="1" type="noConversion"/>
  </si>
  <si>
    <t>無法定義 (尾音不 fade out)</t>
    <phoneticPr fontId="1" type="noConversion"/>
  </si>
  <si>
    <t>Drum : Side Stick (鼓棒側敲)</t>
    <phoneticPr fontId="1" type="noConversion"/>
  </si>
  <si>
    <t>session_id(int)</t>
    <phoneticPr fontId="1" type="noConversion"/>
  </si>
  <si>
    <t>member_id(int)</t>
    <phoneticPr fontId="1" type="noConversion"/>
  </si>
  <si>
    <t>浩威</t>
    <phoneticPr fontId="1" type="noConversion"/>
  </si>
  <si>
    <t>睿陵</t>
    <phoneticPr fontId="1" type="noConversion"/>
  </si>
  <si>
    <t>Ken</t>
    <phoneticPr fontId="1" type="noConversion"/>
  </si>
  <si>
    <t>Cliff</t>
    <phoneticPr fontId="1" type="noConversion"/>
  </si>
  <si>
    <t>凱昇</t>
    <phoneticPr fontId="1" type="noConversion"/>
  </si>
  <si>
    <t>Judy</t>
    <phoneticPr fontId="1" type="noConversion"/>
  </si>
  <si>
    <t>20140808-2</t>
    <phoneticPr fontId="1" type="noConversion"/>
  </si>
  <si>
    <t>20140808-3</t>
    <phoneticPr fontId="1" type="noConversion"/>
  </si>
  <si>
    <t>20140704-1</t>
    <phoneticPr fontId="1" type="noConversion"/>
  </si>
  <si>
    <t>20140704-2</t>
    <phoneticPr fontId="1" type="noConversion"/>
  </si>
  <si>
    <t>20140704-1</t>
    <phoneticPr fontId="1" type="noConversion"/>
  </si>
  <si>
    <t>Problem: 用日期或時間當作 session name 容易出現受邀者看到所有被邀請加入的 sessions 名稱都太相似，不容易辨識。</t>
    <phoneticPr fontId="1" type="noConversion"/>
  </si>
  <si>
    <t>PRIMARY</t>
  </si>
  <si>
    <t>PRIMARY</t>
    <phoneticPr fontId="1" type="noConversion"/>
  </si>
  <si>
    <t>20140704-1</t>
    <phoneticPr fontId="1" type="noConversion"/>
  </si>
  <si>
    <t>{…json…}</t>
    <phoneticPr fontId="1" type="noConversion"/>
  </si>
  <si>
    <t>session_name
(String)</t>
    <phoneticPr fontId="1" type="noConversion"/>
  </si>
  <si>
    <t>session_id
(int)</t>
    <phoneticPr fontId="1" type="noConversion"/>
  </si>
  <si>
    <t>mb_id
(int)</t>
    <phoneticPr fontId="1" type="noConversion"/>
  </si>
  <si>
    <t>member_fb_id
(int)</t>
    <phoneticPr fontId="1" type="noConversion"/>
  </si>
  <si>
    <t>member_fb_name
(String)</t>
    <phoneticPr fontId="1" type="noConversion"/>
  </si>
  <si>
    <t>record_id
(int)</t>
    <phoneticPr fontId="1" type="noConversion"/>
  </si>
  <si>
    <t>record_data
(String)</t>
    <phoneticPr fontId="1" type="noConversion"/>
  </si>
  <si>
    <t>session_id
(int)</t>
    <phoneticPr fontId="1" type="noConversion"/>
  </si>
  <si>
    <t>member_fb_name
(String)</t>
    <phoneticPr fontId="1" type="noConversion"/>
  </si>
  <si>
    <t>creater_fb_id
(String)</t>
    <phoneticPr fontId="1" type="noConversion"/>
  </si>
  <si>
    <t>creater_fb_name
(String)</t>
    <phoneticPr fontId="1" type="noConversion"/>
  </si>
  <si>
    <t>Problem: 如果每一個 session 可錄多首歌，就需要這個欄位)</t>
    <phoneticPr fontId="1" type="noConversion"/>
  </si>
  <si>
    <t>20140704-1</t>
    <phoneticPr fontId="1" type="noConversion"/>
  </si>
  <si>
    <t>20140704-1</t>
    <phoneticPr fontId="1" type="noConversion"/>
  </si>
  <si>
    <t>李小四</t>
    <phoneticPr fontId="1" type="noConversion"/>
  </si>
  <si>
    <t>張小三</t>
    <phoneticPr fontId="1" type="noConversion"/>
  </si>
  <si>
    <t>浩威</t>
    <phoneticPr fontId="1" type="noConversion"/>
  </si>
  <si>
    <t>音效：節拍器 (Metronome)</t>
    <phoneticPr fontId="1" type="noConversion"/>
  </si>
  <si>
    <t>空格</t>
    <phoneticPr fontId="1" type="noConversion"/>
  </si>
  <si>
    <t>Cymbal : Crash Cymbal 1 (爵士鼓：碎音鈸: 1)</t>
    <phoneticPr fontId="1" type="noConversion"/>
  </si>
  <si>
    <t>音效：HelicopterMotorSpin (馬達旋轉聲 / 直升機@pitch=60)</t>
    <phoneticPr fontId="1" type="noConversion"/>
  </si>
  <si>
    <t>7000~~</t>
    <phoneticPr fontId="1" type="noConversion"/>
  </si>
  <si>
    <t>7000~~</t>
    <phoneticPr fontId="1" type="noConversion"/>
  </si>
  <si>
    <t>RecordTable</t>
    <phoneticPr fontId="1" type="noConversion"/>
  </si>
  <si>
    <t>AAAAA</t>
    <phoneticPr fontId="1" type="noConversion"/>
  </si>
  <si>
    <t>BBB</t>
    <phoneticPr fontId="1" type="noConversion"/>
  </si>
  <si>
    <t>CCC</t>
    <phoneticPr fontId="1" type="noConversion"/>
  </si>
  <si>
    <t>DDDDD</t>
    <phoneticPr fontId="1" type="noConversion"/>
  </si>
  <si>
    <t>EEEEEE</t>
    <phoneticPr fontId="1" type="noConversion"/>
  </si>
  <si>
    <t>FF</t>
    <phoneticPr fontId="1" type="noConversion"/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</si>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</sst>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name val="新細明體"/>
      <family val="2"/>
      <charset val="136"/>
      <scheme val="minor"/>
    </font>
    <font>
      <sz val="16"/>
      <color theme="0" tint="-0.249977111117893"/>
      <name val="新細明體"/>
      <family val="2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6"/>
      <color rgb="FF0070C0"/>
      <name val="新細明體"/>
      <family val="2"/>
      <charset val="136"/>
      <scheme val="minor"/>
    </font>
    <font>
      <sz val="16"/>
      <color rgb="FF0070C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name val="新細明體"/>
      <family val="1"/>
      <charset val="136"/>
      <scheme val="minor"/>
    </font>
    <font>
      <sz val="16"/>
      <color theme="0" tint="-0.249977111117893"/>
      <name val="新細明體"/>
      <family val="1"/>
      <charset val="136"/>
      <scheme val="minor"/>
    </font>
    <font>
      <b/>
      <sz val="16"/>
      <color theme="0" tint="-0.249977111117893"/>
      <name val="新細明體"/>
      <family val="1"/>
      <charset val="136"/>
      <scheme val="minor"/>
    </font>
    <font>
      <sz val="12"/>
      <name val="BabelStone Han"/>
      <family val="1"/>
      <charset val="136"/>
    </font>
    <font>
      <b/>
      <sz val="12"/>
      <name val="BabelStone Han"/>
      <family val="1"/>
      <charset val="136"/>
    </font>
    <font>
      <b/>
      <sz val="12"/>
      <color theme="0"/>
      <name val="BabelStone Han"/>
      <family val="1"/>
      <charset val="136"/>
    </font>
    <font>
      <sz val="12"/>
      <color rgb="FFFF0000"/>
      <name val="BabelStone Han"/>
      <family val="1"/>
      <charset val="136"/>
    </font>
    <font>
      <b/>
      <sz val="12"/>
      <color rgb="FFFF0000"/>
      <name val="BabelStone Han"/>
      <family val="1"/>
      <charset val="136"/>
    </font>
    <font>
      <b/>
      <sz val="9"/>
      <color rgb="FFFF0000"/>
      <name val="BabelStone Han"/>
      <family val="1"/>
      <charset val="136"/>
    </font>
    <font>
      <b/>
      <sz val="16"/>
      <color theme="8" tint="0.39997558519241921"/>
      <name val="新細明體"/>
      <family val="1"/>
      <charset val="136"/>
      <scheme val="minor"/>
    </font>
    <font>
      <b/>
      <strike/>
      <sz val="12"/>
      <name val="BabelStone Han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2" fillId="15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14" borderId="2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0" fillId="16" borderId="6" xfId="0" applyFont="1" applyFill="1" applyBorder="1" applyAlignment="1">
      <alignment horizontal="left" vertical="center"/>
    </xf>
    <xf numFmtId="0" fontId="10" fillId="16" borderId="7" xfId="0" applyFont="1" applyFill="1" applyBorder="1" applyAlignment="1">
      <alignment horizontal="left" vertical="center"/>
    </xf>
    <xf numFmtId="0" fontId="10" fillId="16" borderId="3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21" borderId="0" xfId="0" applyFont="1" applyFill="1" applyAlignment="1">
      <alignment horizontal="left" vertical="center"/>
    </xf>
    <xf numFmtId="0" fontId="16" fillId="19" borderId="8" xfId="0" applyFont="1" applyFill="1" applyBorder="1" applyAlignment="1">
      <alignment horizontal="left" vertical="top"/>
    </xf>
    <xf numFmtId="0" fontId="15" fillId="2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4" fillId="16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6" fillId="19" borderId="9" xfId="0" applyFont="1" applyFill="1" applyBorder="1" applyAlignment="1">
      <alignment horizontal="left" vertical="top"/>
    </xf>
    <xf numFmtId="0" fontId="14" fillId="0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8" fillId="16" borderId="1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5" fillId="20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horizontal="left" vertical="center"/>
    </xf>
    <xf numFmtId="0" fontId="20" fillId="18" borderId="2" xfId="0" applyFont="1" applyFill="1" applyBorder="1" applyAlignment="1">
      <alignment horizontal="left" vertical="center"/>
    </xf>
    <xf numFmtId="0" fontId="21" fillId="21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1038533</xdr:colOff>
      <xdr:row>0</xdr:row>
      <xdr:rowOff>183894</xdr:rowOff>
    </xdr:from>
    <xdr:to>
      <xdr:col>1</xdr:col>
      <xdr:colOff>1312753</xdr:colOff>
      <xdr:row>6</xdr:row>
      <xdr:rowOff>58287</xdr:rowOff>
    </xdr:to>
    <xdr:sp macro="" textlink="">
      <xdr:nvSpPr>
        <xdr:cNvPr id="2" name="向下箭號 1"/>
        <xdr:cNvSpPr/>
      </xdr:nvSpPr>
      <xdr:spPr>
        <a:xfrm rot="1861765">
          <a:off x="2914958" y="183894"/>
          <a:ext cx="274220" cy="127456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935250</xdr:colOff>
      <xdr:row>32</xdr:row>
      <xdr:rowOff>170675</xdr:rowOff>
    </xdr:from>
    <xdr:to>
      <xdr:col>6</xdr:col>
      <xdr:colOff>990034</xdr:colOff>
      <xdr:row>34</xdr:row>
      <xdr:rowOff>151625</xdr:rowOff>
    </xdr:to>
    <xdr:sp macro="" textlink="">
      <xdr:nvSpPr>
        <xdr:cNvPr id="3" name="向下箭號 2"/>
        <xdr:cNvSpPr/>
      </xdr:nvSpPr>
      <xdr:spPr>
        <a:xfrm rot="4038425">
          <a:off x="9068417" y="2781708"/>
          <a:ext cx="381000" cy="11596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935250</xdr:colOff>
      <xdr:row>32</xdr:row>
      <xdr:rowOff>170675</xdr:rowOff>
    </xdr:from>
    <xdr:to>
      <xdr:col>6</xdr:col>
      <xdr:colOff>990034</xdr:colOff>
      <xdr:row>34</xdr:row>
      <xdr:rowOff>151625</xdr:rowOff>
    </xdr:to>
    <xdr:sp macro="" textlink="">
      <xdr:nvSpPr>
        <xdr:cNvPr id="3" name="向下箭號 2"/>
        <xdr:cNvSpPr/>
      </xdr:nvSpPr>
      <xdr:spPr>
        <a:xfrm rot="4038425">
          <a:off x="8515967" y="6582183"/>
          <a:ext cx="381000" cy="11596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75"/>
  <sheetViews>
    <sheetView zoomScale="55" zoomScaleNormal="55" workbookViewId="0">
      <pane xSplit="3" ySplit="5" topLeftCell="D89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ColWidth="3.25" defaultRowHeight="21" x14ac:dyDescent="0.25"/>
  <cols>
    <col min="1" max="1" width="4" style="2" bestFit="1" customWidth="1"/>
    <col min="2" max="2" width="6" style="2" bestFit="1" customWidth="1"/>
    <col min="3" max="3" width="92.625" style="1" bestFit="1" customWidth="1"/>
    <col min="4" max="4" width="10.5" style="1" bestFit="1" customWidth="1"/>
    <col min="5" max="5" width="11" style="1" bestFit="1" customWidth="1"/>
    <col min="6" max="6" width="6.875" style="1" bestFit="1" customWidth="1"/>
    <col min="7" max="7" width="10.125" style="1" bestFit="1" customWidth="1"/>
    <col min="8" max="8" width="39.625" style="1" bestFit="1" customWidth="1"/>
    <col min="9" max="12" width="5.75" style="2" bestFit="1" customWidth="1"/>
    <col min="13" max="13" width="8.875" style="2" bestFit="1" customWidth="1"/>
    <col min="14" max="15" width="8.875" style="2" customWidth="1"/>
    <col min="16" max="16" width="11.75" style="2" bestFit="1" customWidth="1"/>
    <col min="17" max="17" width="5.75" style="2" customWidth="1"/>
    <col min="18" max="18" width="6.75" style="2" bestFit="1" customWidth="1"/>
    <col min="19" max="21" width="4.75" style="2" bestFit="1" customWidth="1"/>
    <col min="22" max="29" width="6.75" style="2" bestFit="1" customWidth="1"/>
    <col min="30" max="57" width="4.75" style="2" bestFit="1" customWidth="1"/>
    <col min="58" max="58" width="6.75" style="2" customWidth="1"/>
    <col min="59" max="60" width="6.75" style="2" bestFit="1" customWidth="1"/>
    <col min="61" max="61" width="6.75" style="2" customWidth="1"/>
    <col min="62" max="66" width="6.75" style="2" bestFit="1" customWidth="1"/>
    <col min="67" max="96" width="4.75" style="2" bestFit="1" customWidth="1"/>
    <col min="97" max="105" width="5.625" style="2" bestFit="1" customWidth="1"/>
    <col min="106" max="116" width="6.75" style="2" bestFit="1" customWidth="1"/>
    <col min="117" max="128" width="4.5" style="2" bestFit="1" customWidth="1"/>
    <col min="129" max="16384" width="3.25" style="2"/>
  </cols>
  <sheetData>
    <row r="1" spans="1:116" x14ac:dyDescent="0.25">
      <c r="Q1" s="2" t="s">
        <v>151</v>
      </c>
      <c r="R1" s="3" t="s">
        <v>11</v>
      </c>
      <c r="S1" s="3" t="s">
        <v>12</v>
      </c>
      <c r="T1" s="3" t="s">
        <v>13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4" t="s">
        <v>7</v>
      </c>
      <c r="AA1" s="4" t="s">
        <v>8</v>
      </c>
      <c r="AB1" s="4" t="s">
        <v>9</v>
      </c>
      <c r="AC1" s="4" t="s">
        <v>10</v>
      </c>
      <c r="AD1" s="4" t="s">
        <v>11</v>
      </c>
      <c r="AE1" s="4" t="s">
        <v>12</v>
      </c>
      <c r="AF1" s="4" t="s">
        <v>13</v>
      </c>
      <c r="AG1" s="5" t="s">
        <v>2</v>
      </c>
      <c r="AH1" s="5" t="s">
        <v>3</v>
      </c>
      <c r="AI1" s="5" t="s">
        <v>4</v>
      </c>
      <c r="AJ1" s="5" t="s">
        <v>5</v>
      </c>
      <c r="AK1" s="5" t="s">
        <v>6</v>
      </c>
      <c r="AL1" s="5" t="s">
        <v>7</v>
      </c>
      <c r="AM1" s="5" t="s">
        <v>8</v>
      </c>
      <c r="AN1" s="5" t="s">
        <v>9</v>
      </c>
      <c r="AO1" s="5" t="s">
        <v>10</v>
      </c>
      <c r="AP1" s="5" t="s">
        <v>11</v>
      </c>
      <c r="AQ1" s="5" t="s">
        <v>12</v>
      </c>
      <c r="AR1" s="5" t="s">
        <v>13</v>
      </c>
      <c r="AS1" s="6" t="s">
        <v>2</v>
      </c>
      <c r="AT1" s="6" t="s">
        <v>3</v>
      </c>
      <c r="AU1" s="6" t="s">
        <v>4</v>
      </c>
      <c r="AV1" s="6" t="s">
        <v>5</v>
      </c>
      <c r="AW1" s="6" t="s">
        <v>6</v>
      </c>
      <c r="AX1" s="6" t="s">
        <v>7</v>
      </c>
      <c r="AY1" s="6" t="s">
        <v>8</v>
      </c>
      <c r="AZ1" s="6" t="s">
        <v>9</v>
      </c>
      <c r="BA1" s="6" t="s">
        <v>10</v>
      </c>
      <c r="BB1" s="6" t="s">
        <v>11</v>
      </c>
      <c r="BC1" s="6" t="s">
        <v>12</v>
      </c>
      <c r="BD1" s="6" t="s">
        <v>13</v>
      </c>
      <c r="BE1" s="7" t="s">
        <v>2</v>
      </c>
      <c r="BF1" s="7" t="s">
        <v>3</v>
      </c>
      <c r="BG1" s="7" t="s">
        <v>4</v>
      </c>
      <c r="BH1" s="7" t="s">
        <v>5</v>
      </c>
      <c r="BI1" s="7" t="s">
        <v>6</v>
      </c>
      <c r="BJ1" s="7" t="s">
        <v>7</v>
      </c>
      <c r="BK1" s="7" t="s">
        <v>8</v>
      </c>
      <c r="BL1" s="7" t="s">
        <v>9</v>
      </c>
      <c r="BM1" s="7" t="s">
        <v>10</v>
      </c>
      <c r="BN1" s="7" t="s">
        <v>11</v>
      </c>
      <c r="BO1" s="7" t="s">
        <v>12</v>
      </c>
      <c r="BP1" s="7" t="s">
        <v>13</v>
      </c>
      <c r="BQ1" s="8" t="s">
        <v>2</v>
      </c>
      <c r="BR1" s="8" t="s">
        <v>3</v>
      </c>
      <c r="BS1" s="8" t="s">
        <v>4</v>
      </c>
      <c r="BT1" s="8" t="s">
        <v>5</v>
      </c>
      <c r="BU1" s="8" t="s">
        <v>6</v>
      </c>
      <c r="BV1" s="8" t="s">
        <v>7</v>
      </c>
      <c r="BW1" s="8" t="s">
        <v>8</v>
      </c>
      <c r="BX1" s="8" t="s">
        <v>9</v>
      </c>
      <c r="BY1" s="8" t="s">
        <v>10</v>
      </c>
      <c r="BZ1" s="8" t="s">
        <v>11</v>
      </c>
      <c r="CA1" s="8" t="s">
        <v>12</v>
      </c>
      <c r="CB1" s="8" t="s">
        <v>13</v>
      </c>
      <c r="CC1" s="9" t="s">
        <v>2</v>
      </c>
      <c r="CD1" s="9" t="s">
        <v>3</v>
      </c>
      <c r="CE1" s="9" t="s">
        <v>4</v>
      </c>
      <c r="CF1" s="9" t="s">
        <v>5</v>
      </c>
      <c r="CG1" s="9" t="s">
        <v>6</v>
      </c>
      <c r="CH1" s="9" t="s">
        <v>7</v>
      </c>
      <c r="CI1" s="9" t="s">
        <v>8</v>
      </c>
      <c r="CJ1" s="9" t="s">
        <v>9</v>
      </c>
      <c r="CK1" s="9" t="s">
        <v>10</v>
      </c>
      <c r="CL1" s="9" t="s">
        <v>11</v>
      </c>
      <c r="CM1" s="9" t="s">
        <v>12</v>
      </c>
      <c r="CN1" s="9" t="s">
        <v>13</v>
      </c>
      <c r="CO1" s="10" t="s">
        <v>2</v>
      </c>
      <c r="CP1" s="10" t="s">
        <v>3</v>
      </c>
      <c r="CQ1" s="10" t="s">
        <v>4</v>
      </c>
      <c r="CR1" s="10" t="s">
        <v>5</v>
      </c>
      <c r="CS1" s="10" t="s">
        <v>6</v>
      </c>
      <c r="CT1" s="10" t="s">
        <v>7</v>
      </c>
      <c r="CU1" s="10" t="s">
        <v>8</v>
      </c>
      <c r="CV1" s="10" t="s">
        <v>9</v>
      </c>
      <c r="CW1" s="10" t="s">
        <v>10</v>
      </c>
      <c r="CX1" s="10" t="s">
        <v>11</v>
      </c>
      <c r="CY1" s="10" t="s">
        <v>12</v>
      </c>
      <c r="CZ1" s="10" t="s">
        <v>13</v>
      </c>
      <c r="DA1" s="3" t="s">
        <v>2</v>
      </c>
    </row>
    <row r="2" spans="1:116" x14ac:dyDescent="0.25">
      <c r="Q2" s="2" t="s">
        <v>150</v>
      </c>
      <c r="R2" s="3">
        <v>0</v>
      </c>
      <c r="S2" s="3">
        <v>0</v>
      </c>
      <c r="T2" s="3">
        <v>0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5">
        <v>2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2</v>
      </c>
      <c r="AR2" s="5">
        <v>2</v>
      </c>
      <c r="AS2" s="6">
        <v>3</v>
      </c>
      <c r="AT2" s="6">
        <v>3</v>
      </c>
      <c r="AU2" s="6">
        <v>3</v>
      </c>
      <c r="AV2" s="6">
        <v>3</v>
      </c>
      <c r="AW2" s="6">
        <v>3</v>
      </c>
      <c r="AX2" s="6">
        <v>3</v>
      </c>
      <c r="AY2" s="6">
        <v>3</v>
      </c>
      <c r="AZ2" s="6">
        <v>3</v>
      </c>
      <c r="BA2" s="6">
        <v>3</v>
      </c>
      <c r="BB2" s="6">
        <v>3</v>
      </c>
      <c r="BC2" s="6">
        <v>3</v>
      </c>
      <c r="BD2" s="6">
        <v>3</v>
      </c>
      <c r="BE2" s="7">
        <v>4</v>
      </c>
      <c r="BF2" s="7">
        <v>4</v>
      </c>
      <c r="BG2" s="7">
        <v>4</v>
      </c>
      <c r="BH2" s="7">
        <v>4</v>
      </c>
      <c r="BI2" s="7">
        <v>4</v>
      </c>
      <c r="BJ2" s="7">
        <v>4</v>
      </c>
      <c r="BK2" s="7">
        <v>4</v>
      </c>
      <c r="BL2" s="7">
        <v>4</v>
      </c>
      <c r="BM2" s="7">
        <v>4</v>
      </c>
      <c r="BN2" s="7">
        <v>4</v>
      </c>
      <c r="BO2" s="7">
        <v>4</v>
      </c>
      <c r="BP2" s="7">
        <v>4</v>
      </c>
      <c r="BQ2" s="8">
        <v>5</v>
      </c>
      <c r="BR2" s="8">
        <v>5</v>
      </c>
      <c r="BS2" s="8">
        <v>5</v>
      </c>
      <c r="BT2" s="8">
        <v>5</v>
      </c>
      <c r="BU2" s="8">
        <v>5</v>
      </c>
      <c r="BV2" s="8">
        <v>5</v>
      </c>
      <c r="BW2" s="8">
        <v>5</v>
      </c>
      <c r="BX2" s="8">
        <v>5</v>
      </c>
      <c r="BY2" s="8">
        <v>5</v>
      </c>
      <c r="BZ2" s="8">
        <v>5</v>
      </c>
      <c r="CA2" s="8">
        <v>5</v>
      </c>
      <c r="CB2" s="8">
        <v>5</v>
      </c>
      <c r="CC2" s="9">
        <v>6</v>
      </c>
      <c r="CD2" s="9">
        <v>6</v>
      </c>
      <c r="CE2" s="9">
        <v>6</v>
      </c>
      <c r="CF2" s="9">
        <v>6</v>
      </c>
      <c r="CG2" s="9">
        <v>6</v>
      </c>
      <c r="CH2" s="9">
        <v>6</v>
      </c>
      <c r="CI2" s="9">
        <v>6</v>
      </c>
      <c r="CJ2" s="9">
        <v>6</v>
      </c>
      <c r="CK2" s="9">
        <v>6</v>
      </c>
      <c r="CL2" s="9">
        <v>6</v>
      </c>
      <c r="CM2" s="9">
        <v>6</v>
      </c>
      <c r="CN2" s="9">
        <v>6</v>
      </c>
      <c r="CO2" s="10">
        <v>7</v>
      </c>
      <c r="CP2" s="10">
        <v>7</v>
      </c>
      <c r="CQ2" s="10">
        <v>7</v>
      </c>
      <c r="CR2" s="10">
        <v>7</v>
      </c>
      <c r="CS2" s="10">
        <v>7</v>
      </c>
      <c r="CT2" s="10">
        <v>7</v>
      </c>
      <c r="CU2" s="10">
        <v>7</v>
      </c>
      <c r="CV2" s="10">
        <v>7</v>
      </c>
      <c r="CW2" s="10">
        <v>7</v>
      </c>
      <c r="CX2" s="10">
        <v>7</v>
      </c>
      <c r="CY2" s="10">
        <v>7</v>
      </c>
      <c r="CZ2" s="10">
        <v>7</v>
      </c>
      <c r="DA2" s="3">
        <v>8</v>
      </c>
    </row>
    <row r="3" spans="1:116" x14ac:dyDescent="0.25">
      <c r="C3" s="1" t="s">
        <v>221</v>
      </c>
      <c r="D3" s="1" t="s">
        <v>73</v>
      </c>
      <c r="E3" s="1" t="s">
        <v>77</v>
      </c>
      <c r="F3" s="1" t="s">
        <v>75</v>
      </c>
      <c r="G3" s="1" t="s">
        <v>74</v>
      </c>
      <c r="H3" s="1" t="s">
        <v>170</v>
      </c>
      <c r="K3" s="2" t="s">
        <v>76</v>
      </c>
      <c r="Q3" s="2" t="s">
        <v>149</v>
      </c>
      <c r="R3" s="3">
        <v>21</v>
      </c>
      <c r="S3" s="3">
        <v>22</v>
      </c>
      <c r="T3" s="3">
        <v>23</v>
      </c>
      <c r="U3" s="4">
        <v>24</v>
      </c>
      <c r="V3" s="4">
        <v>25</v>
      </c>
      <c r="W3" s="4">
        <v>26</v>
      </c>
      <c r="X3" s="4">
        <v>27</v>
      </c>
      <c r="Y3" s="4">
        <v>28</v>
      </c>
      <c r="Z3" s="4">
        <v>29</v>
      </c>
      <c r="AA3" s="4">
        <v>30</v>
      </c>
      <c r="AB3" s="4">
        <v>31</v>
      </c>
      <c r="AC3" s="4">
        <v>32</v>
      </c>
      <c r="AD3" s="4">
        <v>33</v>
      </c>
      <c r="AE3" s="4">
        <v>34</v>
      </c>
      <c r="AF3" s="4">
        <v>35</v>
      </c>
      <c r="AG3" s="5">
        <v>36</v>
      </c>
      <c r="AH3" s="5">
        <v>37</v>
      </c>
      <c r="AI3" s="5">
        <v>38</v>
      </c>
      <c r="AJ3" s="5">
        <v>39</v>
      </c>
      <c r="AK3" s="5">
        <v>40</v>
      </c>
      <c r="AL3" s="5">
        <v>41</v>
      </c>
      <c r="AM3" s="5">
        <v>42</v>
      </c>
      <c r="AN3" s="5">
        <v>43</v>
      </c>
      <c r="AO3" s="5">
        <v>44</v>
      </c>
      <c r="AP3" s="5">
        <v>45</v>
      </c>
      <c r="AQ3" s="5">
        <v>46</v>
      </c>
      <c r="AR3" s="5">
        <v>47</v>
      </c>
      <c r="AS3" s="6">
        <v>48</v>
      </c>
      <c r="AT3" s="6">
        <v>49</v>
      </c>
      <c r="AU3" s="6">
        <v>50</v>
      </c>
      <c r="AV3" s="6">
        <v>51</v>
      </c>
      <c r="AW3" s="6">
        <v>52</v>
      </c>
      <c r="AX3" s="6">
        <v>53</v>
      </c>
      <c r="AY3" s="6">
        <v>54</v>
      </c>
      <c r="AZ3" s="6">
        <v>55</v>
      </c>
      <c r="BA3" s="6">
        <v>56</v>
      </c>
      <c r="BB3" s="6">
        <v>57</v>
      </c>
      <c r="BC3" s="6">
        <v>58</v>
      </c>
      <c r="BD3" s="6">
        <v>59</v>
      </c>
      <c r="BE3" s="7">
        <v>60</v>
      </c>
      <c r="BF3" s="7">
        <v>61</v>
      </c>
      <c r="BG3" s="7">
        <v>62</v>
      </c>
      <c r="BH3" s="7">
        <v>63</v>
      </c>
      <c r="BI3" s="7">
        <v>64</v>
      </c>
      <c r="BJ3" s="7">
        <v>65</v>
      </c>
      <c r="BK3" s="7">
        <v>66</v>
      </c>
      <c r="BL3" s="7">
        <v>67</v>
      </c>
      <c r="BM3" s="7">
        <v>68</v>
      </c>
      <c r="BN3" s="7">
        <v>69</v>
      </c>
      <c r="BO3" s="7">
        <v>70</v>
      </c>
      <c r="BP3" s="7">
        <v>71</v>
      </c>
      <c r="BQ3" s="8">
        <v>72</v>
      </c>
      <c r="BR3" s="8">
        <v>73</v>
      </c>
      <c r="BS3" s="8">
        <v>74</v>
      </c>
      <c r="BT3" s="8">
        <v>75</v>
      </c>
      <c r="BU3" s="8">
        <v>76</v>
      </c>
      <c r="BV3" s="8">
        <v>77</v>
      </c>
      <c r="BW3" s="8">
        <v>78</v>
      </c>
      <c r="BX3" s="8">
        <v>79</v>
      </c>
      <c r="BY3" s="8">
        <v>80</v>
      </c>
      <c r="BZ3" s="8">
        <v>81</v>
      </c>
      <c r="CA3" s="8">
        <v>82</v>
      </c>
      <c r="CB3" s="8">
        <v>83</v>
      </c>
      <c r="CC3" s="9">
        <v>84</v>
      </c>
      <c r="CD3" s="9">
        <v>85</v>
      </c>
      <c r="CE3" s="9">
        <v>86</v>
      </c>
      <c r="CF3" s="9">
        <v>87</v>
      </c>
      <c r="CG3" s="9">
        <v>88</v>
      </c>
      <c r="CH3" s="9">
        <v>89</v>
      </c>
      <c r="CI3" s="9">
        <v>90</v>
      </c>
      <c r="CJ3" s="9">
        <v>91</v>
      </c>
      <c r="CK3" s="9">
        <v>92</v>
      </c>
      <c r="CL3" s="9">
        <v>93</v>
      </c>
      <c r="CM3" s="9">
        <v>94</v>
      </c>
      <c r="CN3" s="9">
        <v>95</v>
      </c>
      <c r="CO3" s="10">
        <v>96</v>
      </c>
      <c r="CP3" s="10">
        <v>97</v>
      </c>
      <c r="CQ3" s="10">
        <v>98</v>
      </c>
      <c r="CR3" s="10">
        <v>99</v>
      </c>
      <c r="CS3" s="10">
        <v>100</v>
      </c>
      <c r="CT3" s="10">
        <v>101</v>
      </c>
      <c r="CU3" s="10">
        <v>102</v>
      </c>
      <c r="CV3" s="10">
        <v>103</v>
      </c>
      <c r="CW3" s="10">
        <v>104</v>
      </c>
      <c r="CX3" s="10">
        <v>105</v>
      </c>
      <c r="CY3" s="10">
        <v>106</v>
      </c>
      <c r="CZ3" s="10">
        <v>107</v>
      </c>
      <c r="DA3" s="3">
        <v>108</v>
      </c>
    </row>
    <row r="4" spans="1:116" x14ac:dyDescent="0.25">
      <c r="I4" s="2" t="s">
        <v>71</v>
      </c>
      <c r="K4" s="1" t="s">
        <v>72</v>
      </c>
      <c r="Q4" s="2" t="s">
        <v>148</v>
      </c>
      <c r="BN4" s="2">
        <v>440</v>
      </c>
      <c r="DA4" s="10" t="s">
        <v>2</v>
      </c>
      <c r="DB4" s="10" t="s">
        <v>3</v>
      </c>
      <c r="DC4" s="10" t="s">
        <v>4</v>
      </c>
      <c r="DD4" s="10" t="s">
        <v>5</v>
      </c>
      <c r="DE4" s="10" t="s">
        <v>6</v>
      </c>
      <c r="DF4" s="10" t="s">
        <v>7</v>
      </c>
      <c r="DG4" s="10" t="s">
        <v>8</v>
      </c>
      <c r="DH4" s="10" t="s">
        <v>9</v>
      </c>
      <c r="DI4" s="10" t="s">
        <v>10</v>
      </c>
      <c r="DJ4" s="10" t="s">
        <v>11</v>
      </c>
      <c r="DK4" s="10" t="s">
        <v>12</v>
      </c>
      <c r="DL4" s="10" t="s">
        <v>13</v>
      </c>
    </row>
    <row r="5" spans="1:116" x14ac:dyDescent="0.25">
      <c r="I5" s="2" t="s">
        <v>67</v>
      </c>
      <c r="J5" s="2" t="s">
        <v>66</v>
      </c>
      <c r="K5" s="2" t="s">
        <v>65</v>
      </c>
      <c r="L5" s="2" t="s">
        <v>66</v>
      </c>
      <c r="M5" s="2" t="s">
        <v>141</v>
      </c>
      <c r="P5" s="1" t="s">
        <v>70</v>
      </c>
      <c r="DA5" s="10">
        <v>108</v>
      </c>
      <c r="DB5" s="10">
        <v>109</v>
      </c>
      <c r="DC5" s="10">
        <v>110</v>
      </c>
      <c r="DD5" s="10">
        <v>111</v>
      </c>
      <c r="DE5" s="10">
        <v>112</v>
      </c>
      <c r="DF5" s="10">
        <v>113</v>
      </c>
      <c r="DG5" s="10">
        <v>114</v>
      </c>
      <c r="DH5" s="10">
        <v>115</v>
      </c>
      <c r="DI5" s="10">
        <v>116</v>
      </c>
      <c r="DJ5" s="10">
        <v>117</v>
      </c>
      <c r="DK5" s="10">
        <v>118</v>
      </c>
      <c r="DL5" s="10">
        <v>119</v>
      </c>
    </row>
    <row r="6" spans="1:116" x14ac:dyDescent="0.25">
      <c r="P6" s="1"/>
      <c r="DA6" s="10">
        <v>96</v>
      </c>
      <c r="DB6" s="10">
        <v>97</v>
      </c>
      <c r="DC6" s="10">
        <v>98</v>
      </c>
      <c r="DD6" s="10">
        <v>99</v>
      </c>
      <c r="DE6" s="10">
        <v>100</v>
      </c>
      <c r="DF6" s="10">
        <v>101</v>
      </c>
      <c r="DG6" s="10">
        <v>102</v>
      </c>
      <c r="DH6" s="10">
        <v>103</v>
      </c>
      <c r="DI6" s="10">
        <v>104</v>
      </c>
      <c r="DJ6" s="10">
        <v>105</v>
      </c>
      <c r="DK6" s="10">
        <v>106</v>
      </c>
      <c r="DL6" s="10">
        <v>107</v>
      </c>
    </row>
    <row r="7" spans="1:116" x14ac:dyDescent="0.25">
      <c r="A7" s="2" t="s">
        <v>185</v>
      </c>
      <c r="B7" s="2" t="s">
        <v>187</v>
      </c>
      <c r="C7" s="20" t="s">
        <v>58</v>
      </c>
      <c r="F7" s="1" t="s">
        <v>126</v>
      </c>
      <c r="I7" s="2" t="s">
        <v>26</v>
      </c>
      <c r="J7" s="2" t="s">
        <v>47</v>
      </c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</row>
    <row r="9" spans="1:116" x14ac:dyDescent="0.25">
      <c r="A9" s="2" t="s">
        <v>126</v>
      </c>
      <c r="B9" s="2" t="s">
        <v>187</v>
      </c>
      <c r="C9" s="20" t="s">
        <v>59</v>
      </c>
      <c r="F9" s="1" t="s">
        <v>126</v>
      </c>
      <c r="I9" s="2" t="s">
        <v>63</v>
      </c>
      <c r="J9" s="2" t="s">
        <v>22</v>
      </c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1" spans="1:116" x14ac:dyDescent="0.25">
      <c r="A11" s="2" t="s">
        <v>126</v>
      </c>
      <c r="B11" s="2" t="s">
        <v>188</v>
      </c>
      <c r="C11" s="20" t="s">
        <v>60</v>
      </c>
      <c r="I11" s="2" t="s">
        <v>54</v>
      </c>
      <c r="J11" s="2" t="s">
        <v>50</v>
      </c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3" spans="1:116" x14ac:dyDescent="0.25">
      <c r="A13" s="2" t="s">
        <v>126</v>
      </c>
      <c r="B13" s="2" t="s">
        <v>189</v>
      </c>
      <c r="C13" s="20" t="s">
        <v>61</v>
      </c>
      <c r="I13" s="2" t="s">
        <v>34</v>
      </c>
      <c r="J13" s="2" t="s">
        <v>20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5" spans="1:116" x14ac:dyDescent="0.25">
      <c r="A15" s="2" t="s">
        <v>126</v>
      </c>
      <c r="B15" s="2" t="s">
        <v>187</v>
      </c>
      <c r="C15" s="20" t="s">
        <v>62</v>
      </c>
      <c r="I15" s="2" t="s">
        <v>40</v>
      </c>
      <c r="J15" s="2" t="s">
        <v>64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7" spans="2:105" x14ac:dyDescent="0.25">
      <c r="B17" s="2" t="s">
        <v>190</v>
      </c>
      <c r="C17" s="26" t="s">
        <v>111</v>
      </c>
      <c r="D17" s="1">
        <v>0</v>
      </c>
      <c r="E17" s="1">
        <f>1-1</f>
        <v>0</v>
      </c>
      <c r="F17" s="1" t="s">
        <v>126</v>
      </c>
      <c r="G17" s="1">
        <v>127</v>
      </c>
      <c r="H17" s="1">
        <v>19000</v>
      </c>
      <c r="I17" s="2" t="s">
        <v>68</v>
      </c>
      <c r="J17" s="2" t="s">
        <v>69</v>
      </c>
      <c r="K17" s="2">
        <v>21</v>
      </c>
      <c r="L17" s="2">
        <v>108</v>
      </c>
      <c r="P17" s="2">
        <f>L17-K17+1</f>
        <v>88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</row>
    <row r="19" spans="2:105" x14ac:dyDescent="0.25">
      <c r="B19" s="2" t="s">
        <v>191</v>
      </c>
      <c r="C19" s="26" t="s">
        <v>112</v>
      </c>
      <c r="D19" s="1">
        <v>0</v>
      </c>
      <c r="E19" s="1">
        <f>5-1</f>
        <v>4</v>
      </c>
      <c r="F19" s="1" t="s">
        <v>126</v>
      </c>
      <c r="G19" s="1">
        <v>127</v>
      </c>
      <c r="H19" s="1">
        <v>15000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</row>
    <row r="21" spans="2:105" x14ac:dyDescent="0.25">
      <c r="B21" s="2" t="s">
        <v>240</v>
      </c>
      <c r="C21" s="26" t="s">
        <v>169</v>
      </c>
      <c r="D21" s="1">
        <v>0</v>
      </c>
      <c r="E21" s="1">
        <f>47-1</f>
        <v>46</v>
      </c>
      <c r="F21" s="1" t="s">
        <v>126</v>
      </c>
      <c r="G21" s="1">
        <v>127</v>
      </c>
      <c r="H21" s="1">
        <v>8000</v>
      </c>
      <c r="I21" s="2" t="s">
        <v>14</v>
      </c>
      <c r="J21" s="2" t="s">
        <v>15</v>
      </c>
      <c r="K21" s="2">
        <v>24</v>
      </c>
      <c r="L21" s="2">
        <v>103</v>
      </c>
      <c r="P21" s="2">
        <f>L21-K21+1</f>
        <v>80</v>
      </c>
      <c r="U21" s="11" t="s">
        <v>14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 t="s">
        <v>15</v>
      </c>
    </row>
    <row r="23" spans="2:105" x14ac:dyDescent="0.25">
      <c r="B23" s="2" t="s">
        <v>190</v>
      </c>
      <c r="C23" s="26" t="s">
        <v>117</v>
      </c>
      <c r="D23" s="1">
        <v>0</v>
      </c>
      <c r="E23" s="1">
        <f>22-1</f>
        <v>21</v>
      </c>
      <c r="F23" s="1" t="s">
        <v>126</v>
      </c>
      <c r="G23" s="1">
        <v>127</v>
      </c>
      <c r="H23" s="1" t="s">
        <v>171</v>
      </c>
      <c r="I23" s="2" t="s">
        <v>17</v>
      </c>
      <c r="J23" s="2" t="s">
        <v>16</v>
      </c>
      <c r="K23" s="2">
        <v>31</v>
      </c>
      <c r="L23" s="2">
        <v>93</v>
      </c>
      <c r="P23" s="2">
        <f t="shared" ref="P23" si="0">L23-K23+1</f>
        <v>63</v>
      </c>
      <c r="AB23" s="13" t="s">
        <v>18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 t="s">
        <v>16</v>
      </c>
    </row>
    <row r="25" spans="2:105" x14ac:dyDescent="0.25">
      <c r="B25" s="2" t="s">
        <v>192</v>
      </c>
      <c r="C25" s="26" t="s">
        <v>118</v>
      </c>
      <c r="D25" s="1">
        <v>0</v>
      </c>
      <c r="E25" s="1">
        <f>25-1</f>
        <v>24</v>
      </c>
      <c r="F25" s="1" t="s">
        <v>126</v>
      </c>
      <c r="G25" s="1">
        <v>127</v>
      </c>
      <c r="H25" s="1">
        <v>11000</v>
      </c>
      <c r="I25" s="2" t="s">
        <v>173</v>
      </c>
      <c r="J25" s="2" t="s">
        <v>174</v>
      </c>
      <c r="K25" s="2">
        <v>40</v>
      </c>
      <c r="L25" s="2">
        <v>88</v>
      </c>
      <c r="P25" s="2">
        <f t="shared" ref="P25" si="1">L25-K25+1</f>
        <v>49</v>
      </c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</row>
    <row r="27" spans="2:105" x14ac:dyDescent="0.25">
      <c r="B27" s="2" t="s">
        <v>193</v>
      </c>
      <c r="C27" s="26" t="s">
        <v>119</v>
      </c>
      <c r="D27" s="1">
        <v>0</v>
      </c>
      <c r="E27" s="1">
        <f>26-1</f>
        <v>25</v>
      </c>
      <c r="F27" s="1" t="s">
        <v>126</v>
      </c>
      <c r="G27" s="1">
        <v>127</v>
      </c>
      <c r="H27" s="1">
        <v>7000</v>
      </c>
      <c r="I27" s="2" t="s">
        <v>19</v>
      </c>
      <c r="J27" s="2" t="s">
        <v>174</v>
      </c>
      <c r="K27" s="2">
        <v>40</v>
      </c>
      <c r="L27" s="2">
        <v>88</v>
      </c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</row>
    <row r="29" spans="2:105" x14ac:dyDescent="0.25">
      <c r="B29" s="2" t="s">
        <v>193</v>
      </c>
      <c r="C29" s="26" t="s">
        <v>120</v>
      </c>
      <c r="D29" s="1">
        <v>0</v>
      </c>
      <c r="E29" s="1">
        <f>27-1</f>
        <v>26</v>
      </c>
      <c r="F29" s="1" t="s">
        <v>126</v>
      </c>
      <c r="G29" s="1">
        <v>127</v>
      </c>
      <c r="H29" s="1">
        <v>7000</v>
      </c>
      <c r="I29" s="2" t="s">
        <v>19</v>
      </c>
      <c r="J29" s="2" t="s">
        <v>174</v>
      </c>
      <c r="K29" s="2">
        <v>40</v>
      </c>
      <c r="L29" s="2">
        <v>88</v>
      </c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</row>
    <row r="31" spans="2:105" x14ac:dyDescent="0.25">
      <c r="B31" s="2" t="s">
        <v>240</v>
      </c>
      <c r="C31" s="26" t="s">
        <v>166</v>
      </c>
      <c r="D31" s="1">
        <v>0</v>
      </c>
      <c r="E31" s="1">
        <f>33-1</f>
        <v>32</v>
      </c>
      <c r="F31" s="1" t="s">
        <v>126</v>
      </c>
      <c r="G31" s="1">
        <v>127</v>
      </c>
      <c r="H31" s="1" t="s">
        <v>171</v>
      </c>
      <c r="I31" s="2" t="s">
        <v>51</v>
      </c>
      <c r="J31" s="2" t="s">
        <v>172</v>
      </c>
      <c r="K31" s="2">
        <v>28</v>
      </c>
      <c r="L31" s="2">
        <v>59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r="33" spans="1:102" x14ac:dyDescent="0.25">
      <c r="B33" s="2" t="s">
        <v>205</v>
      </c>
      <c r="C33" s="26" t="s">
        <v>167</v>
      </c>
      <c r="D33" s="1">
        <v>0</v>
      </c>
      <c r="E33" s="1">
        <f>34-1</f>
        <v>33</v>
      </c>
      <c r="F33" s="1" t="s">
        <v>126</v>
      </c>
      <c r="G33" s="1">
        <v>127</v>
      </c>
      <c r="H33" s="1" t="s">
        <v>171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5" spans="1:102" x14ac:dyDescent="0.25">
      <c r="B35" s="2" t="s">
        <v>240</v>
      </c>
      <c r="C35" s="26" t="s">
        <v>168</v>
      </c>
      <c r="D35" s="1">
        <v>0</v>
      </c>
      <c r="E35" s="1">
        <f>35-1</f>
        <v>34</v>
      </c>
      <c r="F35" s="1" t="s">
        <v>126</v>
      </c>
      <c r="G35" s="1">
        <v>127</v>
      </c>
      <c r="H35" s="1" t="s">
        <v>171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7" spans="1:102" x14ac:dyDescent="0.25">
      <c r="B37" s="2" t="s">
        <v>248</v>
      </c>
      <c r="C37" s="26" t="s">
        <v>113</v>
      </c>
      <c r="D37" s="1">
        <v>0</v>
      </c>
      <c r="E37" s="1">
        <f>14-1</f>
        <v>13</v>
      </c>
      <c r="F37" s="1" t="s">
        <v>126</v>
      </c>
      <c r="G37" s="1">
        <v>127</v>
      </c>
      <c r="H37" s="1">
        <v>2000</v>
      </c>
      <c r="I37" s="2" t="s">
        <v>20</v>
      </c>
      <c r="J37" s="2" t="s">
        <v>21</v>
      </c>
      <c r="K37" s="2">
        <v>67</v>
      </c>
      <c r="L37" s="2">
        <v>101</v>
      </c>
      <c r="P37" s="2">
        <f t="shared" ref="P37" si="2">L37-K37+1</f>
        <v>35</v>
      </c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</row>
    <row r="39" spans="1:102" x14ac:dyDescent="0.25">
      <c r="B39" s="2" t="s">
        <v>248</v>
      </c>
      <c r="C39" s="26" t="s">
        <v>108</v>
      </c>
      <c r="D39" s="1">
        <v>0</v>
      </c>
      <c r="E39" s="1">
        <f>15-1</f>
        <v>14</v>
      </c>
      <c r="F39" s="1" t="s">
        <v>126</v>
      </c>
      <c r="G39" s="1">
        <v>127</v>
      </c>
      <c r="H39" s="1">
        <v>4000</v>
      </c>
      <c r="I39" s="2" t="s">
        <v>24</v>
      </c>
      <c r="J39" s="2" t="s">
        <v>25</v>
      </c>
      <c r="K39" s="2">
        <v>72</v>
      </c>
      <c r="L39" s="2">
        <v>89</v>
      </c>
      <c r="P39" s="2">
        <f t="shared" ref="P39" si="3">L39-K39+1</f>
        <v>18</v>
      </c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</row>
    <row r="41" spans="1:102" x14ac:dyDescent="0.25">
      <c r="B41" s="2" t="s">
        <v>196</v>
      </c>
      <c r="C41" s="26" t="s">
        <v>114</v>
      </c>
      <c r="D41" s="1">
        <v>0</v>
      </c>
      <c r="E41" s="1">
        <f>73-1</f>
        <v>72</v>
      </c>
      <c r="F41" s="1" t="s">
        <v>126</v>
      </c>
      <c r="G41" s="1">
        <v>127</v>
      </c>
      <c r="H41" s="1" t="s">
        <v>171</v>
      </c>
      <c r="I41" s="2" t="s">
        <v>22</v>
      </c>
      <c r="J41" s="2" t="s">
        <v>23</v>
      </c>
      <c r="K41" s="2">
        <v>74</v>
      </c>
      <c r="L41" s="2">
        <v>105</v>
      </c>
      <c r="P41" s="2">
        <f t="shared" ref="P41" si="4">L41-K41+1</f>
        <v>32</v>
      </c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</row>
    <row r="43" spans="1:102" x14ac:dyDescent="0.25">
      <c r="B43" s="2" t="s">
        <v>195</v>
      </c>
      <c r="C43" s="26" t="s">
        <v>115</v>
      </c>
      <c r="D43" s="1">
        <v>0</v>
      </c>
      <c r="E43" s="1">
        <f>74-1</f>
        <v>73</v>
      </c>
      <c r="F43" s="1" t="s">
        <v>126</v>
      </c>
      <c r="G43" s="1">
        <v>127</v>
      </c>
      <c r="H43" s="1" t="s">
        <v>171</v>
      </c>
      <c r="I43" s="2" t="s">
        <v>26</v>
      </c>
      <c r="J43" s="2" t="s">
        <v>27</v>
      </c>
      <c r="K43" s="2">
        <v>60</v>
      </c>
      <c r="L43" s="2">
        <v>96</v>
      </c>
      <c r="P43" s="2">
        <f t="shared" ref="P43" si="5">L43-K43+1</f>
        <v>37</v>
      </c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</row>
    <row r="45" spans="1:102" x14ac:dyDescent="0.25">
      <c r="B45" s="2" t="s">
        <v>248</v>
      </c>
      <c r="C45" s="26" t="s">
        <v>28</v>
      </c>
      <c r="D45" s="1">
        <v>0</v>
      </c>
      <c r="E45" s="1">
        <f>48-1</f>
        <v>47</v>
      </c>
      <c r="F45" s="1" t="s">
        <v>126</v>
      </c>
      <c r="G45" s="1">
        <v>127</v>
      </c>
      <c r="H45" s="1">
        <v>3000</v>
      </c>
      <c r="I45" s="2" t="s">
        <v>29</v>
      </c>
      <c r="J45" s="2" t="s">
        <v>30</v>
      </c>
      <c r="K45" s="2">
        <v>41</v>
      </c>
      <c r="L45" s="2">
        <v>53</v>
      </c>
      <c r="P45" s="2">
        <f t="shared" ref="P45" si="6">L45-K45+1</f>
        <v>13</v>
      </c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7" spans="1:102" x14ac:dyDescent="0.25">
      <c r="A47" s="2" t="s">
        <v>126</v>
      </c>
      <c r="B47" s="2" t="s">
        <v>194</v>
      </c>
      <c r="C47" s="20" t="s">
        <v>121</v>
      </c>
      <c r="D47" s="1">
        <v>0</v>
      </c>
      <c r="E47" s="1">
        <f>65-1</f>
        <v>64</v>
      </c>
      <c r="F47" s="1" t="s">
        <v>126</v>
      </c>
      <c r="G47" s="1">
        <v>127</v>
      </c>
      <c r="I47" s="2" t="s">
        <v>30</v>
      </c>
      <c r="J47" s="2" t="s">
        <v>31</v>
      </c>
      <c r="K47" s="2">
        <v>53</v>
      </c>
      <c r="L47" s="2">
        <v>86</v>
      </c>
      <c r="P47" s="2">
        <f t="shared" ref="P47" si="7">L47-K47+1</f>
        <v>34</v>
      </c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</row>
    <row r="49" spans="1:88" x14ac:dyDescent="0.25">
      <c r="A49" s="2" t="s">
        <v>126</v>
      </c>
      <c r="B49" s="2" t="s">
        <v>195</v>
      </c>
      <c r="C49" s="20" t="s">
        <v>122</v>
      </c>
      <c r="D49" s="1">
        <v>0</v>
      </c>
      <c r="E49" s="1">
        <f>66-1</f>
        <v>65</v>
      </c>
      <c r="F49" s="1" t="s">
        <v>126</v>
      </c>
      <c r="G49" s="1">
        <v>127</v>
      </c>
      <c r="I49" s="2" t="s">
        <v>32</v>
      </c>
      <c r="J49" s="2" t="s">
        <v>33</v>
      </c>
      <c r="K49" s="2">
        <v>50</v>
      </c>
      <c r="L49" s="2">
        <v>79</v>
      </c>
      <c r="P49" s="2">
        <f t="shared" ref="P49" si="8">L49-K49+1</f>
        <v>30</v>
      </c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</row>
    <row r="51" spans="1:88" x14ac:dyDescent="0.25">
      <c r="B51" s="2" t="s">
        <v>204</v>
      </c>
      <c r="C51" s="26" t="s">
        <v>123</v>
      </c>
      <c r="D51" s="1">
        <v>0</v>
      </c>
      <c r="E51" s="1">
        <f>67-1</f>
        <v>66</v>
      </c>
      <c r="F51" s="1" t="s">
        <v>126</v>
      </c>
      <c r="G51" s="1">
        <v>127</v>
      </c>
      <c r="H51" s="1" t="s">
        <v>171</v>
      </c>
      <c r="I51" s="2" t="s">
        <v>34</v>
      </c>
      <c r="J51" s="2" t="s">
        <v>22</v>
      </c>
      <c r="K51" s="2">
        <v>45</v>
      </c>
      <c r="L51" s="2">
        <v>74</v>
      </c>
      <c r="P51" s="2">
        <f t="shared" ref="P51" si="9">L51-K51+1</f>
        <v>30</v>
      </c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</row>
    <row r="53" spans="1:88" x14ac:dyDescent="0.25">
      <c r="A53" s="2" t="s">
        <v>126</v>
      </c>
      <c r="B53" s="2" t="s">
        <v>243</v>
      </c>
      <c r="C53" s="20" t="s">
        <v>124</v>
      </c>
      <c r="D53" s="1">
        <v>0</v>
      </c>
      <c r="E53" s="1">
        <f>68-1</f>
        <v>67</v>
      </c>
      <c r="F53" s="1" t="s">
        <v>126</v>
      </c>
      <c r="G53" s="1">
        <v>127</v>
      </c>
      <c r="I53" s="2" t="s">
        <v>40</v>
      </c>
      <c r="J53" s="2" t="s">
        <v>22</v>
      </c>
      <c r="K53" s="2">
        <v>38</v>
      </c>
      <c r="L53" s="2">
        <v>74</v>
      </c>
      <c r="P53" s="2">
        <f t="shared" ref="P53" si="10">L53-K53+1</f>
        <v>37</v>
      </c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</row>
    <row r="55" spans="1:88" x14ac:dyDescent="0.25">
      <c r="A55" s="2" t="s">
        <v>185</v>
      </c>
      <c r="B55" s="2" t="s">
        <v>195</v>
      </c>
      <c r="C55" s="20" t="s">
        <v>125</v>
      </c>
      <c r="D55" s="1">
        <v>0</v>
      </c>
      <c r="E55" s="1" t="s">
        <v>127</v>
      </c>
      <c r="F55" s="1" t="s">
        <v>126</v>
      </c>
      <c r="G55" s="1">
        <v>127</v>
      </c>
      <c r="I55" s="2" t="s">
        <v>38</v>
      </c>
      <c r="J55" s="2" t="s">
        <v>39</v>
      </c>
      <c r="K55" s="2">
        <v>33</v>
      </c>
      <c r="L55" s="2">
        <v>62</v>
      </c>
      <c r="P55" s="2">
        <f t="shared" ref="P55" si="11">L55-K55+1</f>
        <v>30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</row>
    <row r="57" spans="1:88" x14ac:dyDescent="0.25">
      <c r="A57" s="2" t="s">
        <v>126</v>
      </c>
      <c r="B57" s="2" t="s">
        <v>243</v>
      </c>
      <c r="C57" s="20" t="s">
        <v>35</v>
      </c>
      <c r="D57" s="21">
        <v>0</v>
      </c>
      <c r="E57" s="1" t="s">
        <v>127</v>
      </c>
      <c r="F57" s="1" t="s">
        <v>126</v>
      </c>
      <c r="G57" s="21">
        <v>127</v>
      </c>
      <c r="H57" s="21"/>
      <c r="I57" s="22" t="s">
        <v>36</v>
      </c>
      <c r="J57" s="22" t="s">
        <v>37</v>
      </c>
      <c r="K57" s="22">
        <v>50</v>
      </c>
      <c r="L57" s="22">
        <v>91</v>
      </c>
      <c r="M57" s="22"/>
      <c r="N57" s="22"/>
      <c r="O57" s="22"/>
      <c r="P57" s="22">
        <f t="shared" ref="P57" si="12">L57-K57+1</f>
        <v>42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</row>
    <row r="58" spans="1:88" x14ac:dyDescent="0.25">
      <c r="C58" s="21"/>
      <c r="D58" s="21"/>
      <c r="E58" s="21"/>
      <c r="G58" s="21"/>
      <c r="H58" s="21"/>
      <c r="I58" s="22"/>
      <c r="J58" s="22"/>
      <c r="K58" s="22"/>
      <c r="L58" s="22"/>
      <c r="M58" s="22"/>
      <c r="N58" s="22"/>
      <c r="O58" s="22"/>
      <c r="P58" s="22"/>
    </row>
    <row r="59" spans="1:88" x14ac:dyDescent="0.25">
      <c r="B59" s="2" t="s">
        <v>195</v>
      </c>
      <c r="C59" s="27" t="s">
        <v>175</v>
      </c>
      <c r="D59" s="18">
        <v>0</v>
      </c>
      <c r="E59" s="18">
        <v>71</v>
      </c>
      <c r="F59" s="1" t="s">
        <v>126</v>
      </c>
      <c r="G59" s="18">
        <v>127</v>
      </c>
      <c r="H59" s="1" t="s">
        <v>171</v>
      </c>
      <c r="I59" s="22" t="s">
        <v>41</v>
      </c>
      <c r="J59" s="22" t="s">
        <v>33</v>
      </c>
      <c r="K59" s="22">
        <v>43</v>
      </c>
      <c r="L59" s="22">
        <v>79</v>
      </c>
      <c r="M59" s="22"/>
      <c r="N59" s="22"/>
      <c r="O59" s="22"/>
      <c r="P59" s="22">
        <f t="shared" ref="P59" si="13">L59-K59+1</f>
        <v>37</v>
      </c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</row>
    <row r="60" spans="1:88" x14ac:dyDescent="0.25">
      <c r="C60" s="21"/>
      <c r="D60" s="21"/>
      <c r="E60" s="21"/>
      <c r="G60" s="21"/>
      <c r="H60" s="21"/>
      <c r="I60" s="22"/>
      <c r="J60" s="22"/>
      <c r="K60" s="22"/>
      <c r="L60" s="22"/>
      <c r="M60" s="22"/>
      <c r="N60" s="22"/>
      <c r="O60" s="22"/>
      <c r="P60" s="22"/>
    </row>
    <row r="61" spans="1:88" x14ac:dyDescent="0.25">
      <c r="A61" s="2" t="s">
        <v>186</v>
      </c>
      <c r="B61" s="2" t="s">
        <v>194</v>
      </c>
      <c r="C61" s="20" t="s">
        <v>42</v>
      </c>
      <c r="D61" s="21">
        <v>0</v>
      </c>
      <c r="E61" s="1" t="s">
        <v>127</v>
      </c>
      <c r="F61" s="1" t="s">
        <v>126</v>
      </c>
      <c r="G61" s="21">
        <v>127</v>
      </c>
      <c r="H61" s="21"/>
      <c r="I61" s="22" t="s">
        <v>40</v>
      </c>
      <c r="J61" s="22" t="s">
        <v>22</v>
      </c>
      <c r="K61" s="22">
        <v>38</v>
      </c>
      <c r="L61" s="22">
        <v>74</v>
      </c>
      <c r="M61" s="22"/>
      <c r="N61" s="22"/>
      <c r="O61" s="22"/>
      <c r="P61" s="22">
        <f t="shared" ref="P61" si="14">L61-K61+1</f>
        <v>37</v>
      </c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</row>
    <row r="63" spans="1:88" x14ac:dyDescent="0.25">
      <c r="B63" s="2" t="s">
        <v>197</v>
      </c>
      <c r="C63" s="26" t="s">
        <v>116</v>
      </c>
      <c r="D63" s="1">
        <v>0</v>
      </c>
      <c r="E63" s="1">
        <f>69-1</f>
        <v>68</v>
      </c>
      <c r="F63" s="1" t="s">
        <v>126</v>
      </c>
      <c r="G63" s="1">
        <v>127</v>
      </c>
      <c r="H63" s="1" t="s">
        <v>171</v>
      </c>
      <c r="I63" s="2" t="s">
        <v>46</v>
      </c>
      <c r="J63" s="2" t="s">
        <v>25</v>
      </c>
      <c r="K63" s="2">
        <v>59</v>
      </c>
      <c r="L63" s="2">
        <v>89</v>
      </c>
      <c r="P63" s="2">
        <f t="shared" ref="P63" si="15">L63-K63+1</f>
        <v>31</v>
      </c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</row>
    <row r="65" spans="2:93" x14ac:dyDescent="0.25">
      <c r="B65" s="2" t="s">
        <v>203</v>
      </c>
      <c r="C65" s="26" t="s">
        <v>128</v>
      </c>
      <c r="D65" s="1">
        <v>0</v>
      </c>
      <c r="E65" s="1">
        <f>70-1</f>
        <v>69</v>
      </c>
      <c r="F65" s="1" t="s">
        <v>126</v>
      </c>
      <c r="G65" s="1">
        <v>127</v>
      </c>
      <c r="H65" s="1" t="s">
        <v>171</v>
      </c>
      <c r="I65" s="2" t="s">
        <v>44</v>
      </c>
      <c r="J65" s="2" t="s">
        <v>45</v>
      </c>
      <c r="K65" s="2">
        <v>52</v>
      </c>
      <c r="L65" s="2">
        <v>77</v>
      </c>
      <c r="P65" s="2">
        <f t="shared" ref="P65" si="16">L65-K65+1</f>
        <v>26</v>
      </c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7" spans="2:93" x14ac:dyDescent="0.25">
      <c r="B67" s="2" t="s">
        <v>203</v>
      </c>
      <c r="C67" s="26" t="s">
        <v>129</v>
      </c>
      <c r="D67" s="1">
        <v>0</v>
      </c>
      <c r="E67" s="1">
        <f>71-1</f>
        <v>70</v>
      </c>
      <c r="F67" s="1" t="s">
        <v>126</v>
      </c>
      <c r="G67" s="1">
        <v>127</v>
      </c>
      <c r="H67" s="1" t="s">
        <v>171</v>
      </c>
      <c r="I67" s="2" t="s">
        <v>43</v>
      </c>
      <c r="J67" s="2" t="s">
        <v>22</v>
      </c>
      <c r="K67" s="2">
        <v>35</v>
      </c>
      <c r="L67" s="2">
        <v>74</v>
      </c>
      <c r="P67" s="2">
        <f t="shared" ref="P67" si="17">L67-K67+1</f>
        <v>40</v>
      </c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</row>
    <row r="68" spans="2:93" x14ac:dyDescent="0.25">
      <c r="I68" s="1"/>
      <c r="J68" s="1"/>
      <c r="K68" s="1"/>
      <c r="L68" s="1"/>
      <c r="M68" s="1"/>
      <c r="N68" s="1"/>
      <c r="O68" s="1"/>
      <c r="Q68" s="1"/>
    </row>
    <row r="69" spans="2:93" x14ac:dyDescent="0.25">
      <c r="B69" s="2" t="s">
        <v>202</v>
      </c>
      <c r="C69" s="27" t="s">
        <v>130</v>
      </c>
      <c r="D69" s="1">
        <v>0</v>
      </c>
      <c r="E69" s="1">
        <f>57-1</f>
        <v>56</v>
      </c>
      <c r="F69" s="1" t="s">
        <v>126</v>
      </c>
      <c r="G69" s="1">
        <v>127</v>
      </c>
      <c r="H69" s="1" t="s">
        <v>171</v>
      </c>
      <c r="I69" s="2" t="s">
        <v>44</v>
      </c>
      <c r="J69" s="2" t="s">
        <v>47</v>
      </c>
      <c r="K69" s="2">
        <v>52</v>
      </c>
      <c r="L69" s="2">
        <v>81</v>
      </c>
      <c r="P69" s="2">
        <f t="shared" ref="P69" si="18">L69-K69+1</f>
        <v>30</v>
      </c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</row>
    <row r="71" spans="2:93" x14ac:dyDescent="0.25">
      <c r="B71" s="2" t="s">
        <v>201</v>
      </c>
      <c r="C71" s="26" t="s">
        <v>131</v>
      </c>
      <c r="D71" s="1">
        <v>0</v>
      </c>
      <c r="E71" s="1">
        <f>61-1</f>
        <v>60</v>
      </c>
      <c r="F71" s="1" t="s">
        <v>126</v>
      </c>
      <c r="G71" s="1">
        <v>127</v>
      </c>
      <c r="H71" s="1" t="s">
        <v>171</v>
      </c>
      <c r="I71" s="2" t="s">
        <v>43</v>
      </c>
      <c r="J71" s="2" t="s">
        <v>48</v>
      </c>
      <c r="K71" s="2">
        <v>35</v>
      </c>
      <c r="L71" s="2">
        <v>77</v>
      </c>
      <c r="P71" s="2">
        <f t="shared" ref="P71" si="19">L71-K71+1</f>
        <v>43</v>
      </c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3" spans="2:93" x14ac:dyDescent="0.25">
      <c r="B73" s="2" t="s">
        <v>201</v>
      </c>
      <c r="C73" s="26" t="s">
        <v>132</v>
      </c>
      <c r="D73" s="1">
        <v>0</v>
      </c>
      <c r="E73" s="1">
        <f>58-1</f>
        <v>57</v>
      </c>
      <c r="F73" s="1" t="s">
        <v>126</v>
      </c>
      <c r="G73" s="1">
        <v>127</v>
      </c>
      <c r="H73" s="1" t="s">
        <v>171</v>
      </c>
      <c r="I73" s="2" t="s">
        <v>49</v>
      </c>
      <c r="J73" s="2" t="s">
        <v>50</v>
      </c>
      <c r="K73" s="2">
        <v>40</v>
      </c>
      <c r="L73" s="2">
        <v>69</v>
      </c>
      <c r="P73" s="2">
        <f t="shared" ref="P73" si="20">L73-K73+1</f>
        <v>30</v>
      </c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5" spans="2:93" x14ac:dyDescent="0.25">
      <c r="B75" s="2" t="s">
        <v>201</v>
      </c>
      <c r="C75" s="26" t="s">
        <v>133</v>
      </c>
      <c r="D75" s="1">
        <v>0</v>
      </c>
      <c r="E75" s="1">
        <f>59-1</f>
        <v>58</v>
      </c>
      <c r="F75" s="1" t="s">
        <v>126</v>
      </c>
      <c r="G75" s="1">
        <v>127</v>
      </c>
      <c r="H75" s="1" t="s">
        <v>171</v>
      </c>
      <c r="I75" s="2" t="s">
        <v>51</v>
      </c>
      <c r="J75" s="2" t="s">
        <v>39</v>
      </c>
      <c r="K75" s="2">
        <v>28</v>
      </c>
      <c r="L75" s="2">
        <v>62</v>
      </c>
      <c r="P75" s="2">
        <f t="shared" ref="P75" si="21">L75-K75+1</f>
        <v>35</v>
      </c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</row>
    <row r="77" spans="2:93" x14ac:dyDescent="0.25">
      <c r="B77" s="2" t="s">
        <v>199</v>
      </c>
      <c r="C77" s="26" t="s">
        <v>135</v>
      </c>
      <c r="D77" s="1">
        <v>0</v>
      </c>
      <c r="E77" s="1">
        <f>41-1</f>
        <v>40</v>
      </c>
      <c r="F77" s="1" t="s">
        <v>126</v>
      </c>
      <c r="G77" s="1">
        <v>127</v>
      </c>
      <c r="H77" s="1" t="s">
        <v>171</v>
      </c>
      <c r="I77" s="2" t="s">
        <v>52</v>
      </c>
      <c r="J77" s="2" t="s">
        <v>53</v>
      </c>
      <c r="K77" s="2">
        <v>55</v>
      </c>
      <c r="L77" s="2">
        <v>96</v>
      </c>
      <c r="P77" s="2">
        <f t="shared" ref="P77" si="22">L77-K77+1</f>
        <v>42</v>
      </c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</row>
    <row r="79" spans="2:93" x14ac:dyDescent="0.25">
      <c r="B79" s="2" t="s">
        <v>200</v>
      </c>
      <c r="C79" s="26" t="s">
        <v>136</v>
      </c>
      <c r="D79" s="1">
        <v>0</v>
      </c>
      <c r="E79" s="1">
        <f>42-1</f>
        <v>41</v>
      </c>
      <c r="F79" s="1" t="s">
        <v>126</v>
      </c>
      <c r="G79" s="1">
        <v>127</v>
      </c>
      <c r="H79" s="1" t="s">
        <v>171</v>
      </c>
      <c r="I79" s="2" t="s">
        <v>54</v>
      </c>
      <c r="J79" s="2" t="s">
        <v>55</v>
      </c>
      <c r="K79" s="2">
        <v>48</v>
      </c>
      <c r="L79" s="2">
        <v>84</v>
      </c>
      <c r="P79" s="2">
        <f t="shared" ref="P79" si="23">L79-K79+1</f>
        <v>37</v>
      </c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</row>
    <row r="81" spans="1:81" x14ac:dyDescent="0.25">
      <c r="B81" s="2" t="s">
        <v>200</v>
      </c>
      <c r="C81" s="26" t="s">
        <v>137</v>
      </c>
      <c r="D81" s="1">
        <v>0</v>
      </c>
      <c r="E81" s="1">
        <f>43-1</f>
        <v>42</v>
      </c>
      <c r="F81" s="1" t="s">
        <v>126</v>
      </c>
      <c r="G81" s="1">
        <v>127</v>
      </c>
      <c r="H81" s="1" t="s">
        <v>171</v>
      </c>
      <c r="I81" s="2" t="s">
        <v>56</v>
      </c>
      <c r="J81" s="2" t="s">
        <v>55</v>
      </c>
      <c r="K81" s="2">
        <v>36</v>
      </c>
      <c r="L81" s="2">
        <v>84</v>
      </c>
      <c r="P81" s="2">
        <f t="shared" ref="P81" si="24">L81-K81+1</f>
        <v>49</v>
      </c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</row>
    <row r="83" spans="1:81" x14ac:dyDescent="0.25">
      <c r="B83" s="2" t="s">
        <v>199</v>
      </c>
      <c r="C83" s="26" t="s">
        <v>134</v>
      </c>
      <c r="D83" s="1">
        <v>0</v>
      </c>
      <c r="E83" s="1">
        <f>44-1</f>
        <v>43</v>
      </c>
      <c r="F83" s="1" t="s">
        <v>126</v>
      </c>
      <c r="G83" s="1">
        <v>127</v>
      </c>
      <c r="H83" s="1" t="s">
        <v>171</v>
      </c>
      <c r="I83" s="2" t="s">
        <v>51</v>
      </c>
      <c r="J83" s="2" t="s">
        <v>57</v>
      </c>
      <c r="K83" s="2">
        <v>28</v>
      </c>
      <c r="L83" s="2">
        <v>62</v>
      </c>
      <c r="P83" s="2">
        <f t="shared" ref="P83" si="25">L83-K83+1</f>
        <v>35</v>
      </c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</row>
    <row r="85" spans="1:81" x14ac:dyDescent="0.25">
      <c r="B85" s="2" t="s">
        <v>193</v>
      </c>
      <c r="C85" s="26" t="s">
        <v>109</v>
      </c>
      <c r="D85" s="1">
        <v>0</v>
      </c>
      <c r="E85" s="1">
        <f>105-1</f>
        <v>104</v>
      </c>
      <c r="F85" s="1" t="s">
        <v>126</v>
      </c>
      <c r="G85" s="1">
        <v>127</v>
      </c>
      <c r="H85" s="1">
        <v>14000</v>
      </c>
      <c r="I85" s="2" t="s">
        <v>56</v>
      </c>
      <c r="J85" s="2" t="s">
        <v>55</v>
      </c>
      <c r="K85" s="2">
        <v>36</v>
      </c>
      <c r="L85" s="2">
        <v>84</v>
      </c>
    </row>
    <row r="87" spans="1:81" x14ac:dyDescent="0.25">
      <c r="B87" s="2" t="s">
        <v>193</v>
      </c>
      <c r="C87" s="26" t="s">
        <v>110</v>
      </c>
      <c r="D87" s="1">
        <v>0</v>
      </c>
      <c r="E87" s="1">
        <f>106-1</f>
        <v>105</v>
      </c>
      <c r="F87" s="1" t="s">
        <v>126</v>
      </c>
      <c r="G87" s="1">
        <v>127</v>
      </c>
      <c r="H87" s="1">
        <v>7000</v>
      </c>
      <c r="I87" s="2" t="s">
        <v>54</v>
      </c>
      <c r="J87" s="2" t="s">
        <v>142</v>
      </c>
      <c r="K87" s="2">
        <v>48</v>
      </c>
      <c r="L87" s="2">
        <v>84</v>
      </c>
    </row>
    <row r="89" spans="1:81" x14ac:dyDescent="0.25">
      <c r="B89" s="2" t="s">
        <v>193</v>
      </c>
      <c r="C89" s="26" t="s">
        <v>138</v>
      </c>
      <c r="D89" s="1">
        <v>0</v>
      </c>
      <c r="E89" s="1">
        <f>107-1</f>
        <v>106</v>
      </c>
      <c r="F89" s="1" t="s">
        <v>126</v>
      </c>
      <c r="G89" s="1">
        <v>127</v>
      </c>
      <c r="H89" s="1">
        <v>3000</v>
      </c>
      <c r="I89" s="2" t="s">
        <v>39</v>
      </c>
      <c r="J89" s="2" t="s">
        <v>143</v>
      </c>
      <c r="K89" s="2">
        <v>62</v>
      </c>
      <c r="L89" s="2">
        <v>89</v>
      </c>
    </row>
    <row r="91" spans="1:81" x14ac:dyDescent="0.25">
      <c r="B91" s="2" t="s">
        <v>205</v>
      </c>
      <c r="C91" s="26" t="s">
        <v>146</v>
      </c>
      <c r="D91" s="1">
        <v>0</v>
      </c>
      <c r="E91" s="1">
        <f>108-1</f>
        <v>107</v>
      </c>
      <c r="F91" s="1" t="s">
        <v>126</v>
      </c>
      <c r="G91" s="1">
        <v>127</v>
      </c>
      <c r="H91" s="1">
        <v>4500</v>
      </c>
      <c r="I91" s="2" t="s">
        <v>144</v>
      </c>
      <c r="J91" s="2" t="s">
        <v>145</v>
      </c>
      <c r="K91" s="2">
        <v>36</v>
      </c>
      <c r="L91" s="2">
        <v>74</v>
      </c>
    </row>
    <row r="93" spans="1:81" x14ac:dyDescent="0.25">
      <c r="B93" s="2" t="s">
        <v>190</v>
      </c>
      <c r="C93" s="26" t="s">
        <v>139</v>
      </c>
      <c r="D93" s="1">
        <v>0</v>
      </c>
      <c r="E93" s="1">
        <f>109-1</f>
        <v>108</v>
      </c>
      <c r="F93" s="1" t="s">
        <v>126</v>
      </c>
      <c r="G93" s="1">
        <v>127</v>
      </c>
      <c r="H93" s="1">
        <v>2500</v>
      </c>
      <c r="I93" s="2" t="s">
        <v>52</v>
      </c>
      <c r="J93" s="2" t="s">
        <v>147</v>
      </c>
      <c r="K93" s="2">
        <v>55</v>
      </c>
      <c r="L93" s="2">
        <v>84</v>
      </c>
    </row>
    <row r="95" spans="1:81" x14ac:dyDescent="0.25">
      <c r="A95" s="2" t="s">
        <v>126</v>
      </c>
      <c r="B95" s="2" t="s">
        <v>198</v>
      </c>
      <c r="C95" s="20" t="s">
        <v>140</v>
      </c>
      <c r="D95" s="1">
        <v>0</v>
      </c>
      <c r="E95" s="1">
        <f>110-1</f>
        <v>109</v>
      </c>
      <c r="F95" s="1" t="s">
        <v>126</v>
      </c>
      <c r="G95" s="1">
        <v>127</v>
      </c>
    </row>
    <row r="97" spans="1:117" x14ac:dyDescent="0.25">
      <c r="A97" s="2" t="s">
        <v>126</v>
      </c>
      <c r="B97" s="2" t="s">
        <v>199</v>
      </c>
      <c r="C97" s="20" t="s">
        <v>214</v>
      </c>
      <c r="D97" s="1">
        <v>0</v>
      </c>
      <c r="E97" s="1">
        <f>111-1</f>
        <v>110</v>
      </c>
    </row>
    <row r="99" spans="1:117" x14ac:dyDescent="0.25">
      <c r="A99" s="2" t="s">
        <v>186</v>
      </c>
      <c r="B99" s="2" t="s">
        <v>244</v>
      </c>
      <c r="C99" s="20" t="s">
        <v>235</v>
      </c>
      <c r="D99" s="1">
        <v>0</v>
      </c>
      <c r="E99" s="1">
        <f>112-1</f>
        <v>111</v>
      </c>
      <c r="G99" s="1">
        <v>70</v>
      </c>
    </row>
    <row r="101" spans="1:117" x14ac:dyDescent="0.25">
      <c r="B101" s="2" t="s">
        <v>249</v>
      </c>
      <c r="C101" s="1" t="s">
        <v>234</v>
      </c>
      <c r="D101" s="1">
        <v>0</v>
      </c>
      <c r="E101" s="1">
        <f>113-1</f>
        <v>112</v>
      </c>
      <c r="H101" s="28">
        <v>3500</v>
      </c>
      <c r="K101" s="2">
        <v>48</v>
      </c>
      <c r="L101" s="2">
        <v>60</v>
      </c>
      <c r="M101" s="2">
        <v>60</v>
      </c>
    </row>
    <row r="102" spans="1:117" x14ac:dyDescent="0.25">
      <c r="DM102" s="2" t="s">
        <v>238</v>
      </c>
    </row>
    <row r="103" spans="1:117" x14ac:dyDescent="0.25">
      <c r="B103" s="2" t="s">
        <v>250</v>
      </c>
      <c r="C103" s="1" t="s">
        <v>208</v>
      </c>
      <c r="D103" s="1">
        <v>0</v>
      </c>
      <c r="E103" s="1">
        <f>114-1</f>
        <v>113</v>
      </c>
      <c r="H103" s="28">
        <v>2000</v>
      </c>
      <c r="K103" s="2">
        <v>60</v>
      </c>
      <c r="L103" s="2">
        <v>72</v>
      </c>
      <c r="M103" s="2">
        <v>60</v>
      </c>
    </row>
    <row r="105" spans="1:117" x14ac:dyDescent="0.25">
      <c r="B105" s="2" t="s">
        <v>248</v>
      </c>
      <c r="C105" s="1" t="s">
        <v>233</v>
      </c>
      <c r="D105" s="1">
        <v>0</v>
      </c>
      <c r="E105" s="1">
        <f>115-1</f>
        <v>114</v>
      </c>
      <c r="H105" s="28">
        <v>3500</v>
      </c>
      <c r="I105" s="2" t="s">
        <v>231</v>
      </c>
      <c r="J105" s="2" t="s">
        <v>232</v>
      </c>
      <c r="K105" s="31">
        <v>62</v>
      </c>
      <c r="L105" s="31">
        <v>95</v>
      </c>
      <c r="M105" s="31">
        <v>62</v>
      </c>
    </row>
    <row r="107" spans="1:117" x14ac:dyDescent="0.25">
      <c r="B107" s="2" t="s">
        <v>251</v>
      </c>
      <c r="C107" s="1" t="s">
        <v>209</v>
      </c>
      <c r="D107" s="1">
        <v>0</v>
      </c>
      <c r="E107" s="1">
        <f>116-1</f>
        <v>115</v>
      </c>
      <c r="H107" s="28">
        <v>2000</v>
      </c>
      <c r="I107" s="2" t="s">
        <v>237</v>
      </c>
      <c r="J107" s="2" t="s">
        <v>24</v>
      </c>
      <c r="K107" s="2">
        <v>57</v>
      </c>
      <c r="L107" s="2">
        <v>72</v>
      </c>
      <c r="M107" s="2">
        <v>60</v>
      </c>
      <c r="P107" s="30"/>
    </row>
    <row r="109" spans="1:117" x14ac:dyDescent="0.25">
      <c r="B109" s="2" t="s">
        <v>252</v>
      </c>
      <c r="C109" s="1" t="s">
        <v>210</v>
      </c>
      <c r="D109" s="1">
        <v>0</v>
      </c>
      <c r="E109" s="1">
        <f>117-1</f>
        <v>116</v>
      </c>
      <c r="H109" s="28">
        <v>4000</v>
      </c>
      <c r="I109" s="2" t="s">
        <v>54</v>
      </c>
      <c r="J109" s="2" t="s">
        <v>24</v>
      </c>
      <c r="K109" s="2">
        <v>48</v>
      </c>
      <c r="L109" s="2">
        <v>72</v>
      </c>
      <c r="M109" s="2">
        <v>60</v>
      </c>
    </row>
    <row r="111" spans="1:117" x14ac:dyDescent="0.25">
      <c r="B111" s="2" t="s">
        <v>252</v>
      </c>
      <c r="C111" s="1" t="s">
        <v>211</v>
      </c>
      <c r="D111" s="1">
        <v>0</v>
      </c>
      <c r="E111" s="1">
        <f>118-1</f>
        <v>117</v>
      </c>
      <c r="H111" s="1">
        <v>2500</v>
      </c>
      <c r="I111" s="2" t="s">
        <v>54</v>
      </c>
      <c r="J111" s="2" t="s">
        <v>24</v>
      </c>
      <c r="K111" s="2">
        <v>48</v>
      </c>
      <c r="L111" s="2">
        <v>72</v>
      </c>
      <c r="M111" s="2">
        <v>60</v>
      </c>
    </row>
    <row r="113" spans="1:14" x14ac:dyDescent="0.25">
      <c r="B113" s="2" t="s">
        <v>248</v>
      </c>
      <c r="C113" s="1" t="s">
        <v>212</v>
      </c>
      <c r="D113" s="1">
        <v>0</v>
      </c>
      <c r="E113" s="1">
        <f>119-1</f>
        <v>118</v>
      </c>
      <c r="H113" s="28">
        <v>2000</v>
      </c>
      <c r="I113" s="2" t="s">
        <v>54</v>
      </c>
      <c r="J113" s="2" t="s">
        <v>239</v>
      </c>
      <c r="K113" s="2">
        <v>48</v>
      </c>
      <c r="L113" s="2">
        <v>108</v>
      </c>
      <c r="M113" s="2">
        <v>60</v>
      </c>
      <c r="N113" s="29"/>
    </row>
    <row r="115" spans="1:14" x14ac:dyDescent="0.25">
      <c r="B115" s="2" t="s">
        <v>207</v>
      </c>
      <c r="C115" s="1" t="s">
        <v>213</v>
      </c>
      <c r="D115" s="1">
        <v>0</v>
      </c>
      <c r="E115" s="1">
        <f>120-1</f>
        <v>119</v>
      </c>
      <c r="H115" s="28">
        <v>3000</v>
      </c>
      <c r="K115" s="2" t="s">
        <v>186</v>
      </c>
      <c r="L115" s="2" t="s">
        <v>186</v>
      </c>
      <c r="M115" s="2">
        <v>60</v>
      </c>
    </row>
    <row r="117" spans="1:14" x14ac:dyDescent="0.25">
      <c r="B117" s="2" t="s">
        <v>207</v>
      </c>
      <c r="C117" s="1" t="s">
        <v>215</v>
      </c>
      <c r="D117" s="1">
        <v>0</v>
      </c>
      <c r="E117" s="1">
        <f>121-1</f>
        <v>120</v>
      </c>
      <c r="H117" s="1">
        <v>2500</v>
      </c>
      <c r="K117" s="2" t="s">
        <v>230</v>
      </c>
      <c r="L117" s="2" t="s">
        <v>186</v>
      </c>
      <c r="M117" s="2">
        <v>60</v>
      </c>
    </row>
    <row r="119" spans="1:14" x14ac:dyDescent="0.25">
      <c r="A119" s="2" t="s">
        <v>186</v>
      </c>
      <c r="B119" s="2" t="s">
        <v>187</v>
      </c>
      <c r="C119" s="20" t="s">
        <v>216</v>
      </c>
      <c r="D119" s="1">
        <v>0</v>
      </c>
      <c r="E119" s="1">
        <f>122-1</f>
        <v>121</v>
      </c>
      <c r="H119" s="28">
        <v>2000</v>
      </c>
    </row>
    <row r="121" spans="1:14" x14ac:dyDescent="0.25">
      <c r="B121" s="2" t="s">
        <v>253</v>
      </c>
      <c r="C121" s="1" t="s">
        <v>217</v>
      </c>
      <c r="D121" s="1">
        <v>0</v>
      </c>
      <c r="E121" s="1">
        <f>123-1</f>
        <v>122</v>
      </c>
      <c r="H121" s="28">
        <v>8000</v>
      </c>
      <c r="I121" s="2" t="s">
        <v>54</v>
      </c>
      <c r="J121" s="2" t="s">
        <v>222</v>
      </c>
      <c r="K121" s="2">
        <v>48</v>
      </c>
      <c r="L121" s="2">
        <v>60</v>
      </c>
      <c r="M121" s="2">
        <v>60</v>
      </c>
    </row>
    <row r="123" spans="1:14" x14ac:dyDescent="0.25">
      <c r="B123" s="2" t="s">
        <v>254</v>
      </c>
      <c r="C123" s="1" t="s">
        <v>223</v>
      </c>
      <c r="D123" s="1">
        <v>0</v>
      </c>
      <c r="E123" s="1">
        <f>124-1</f>
        <v>123</v>
      </c>
      <c r="H123" s="28">
        <v>8000</v>
      </c>
      <c r="I123" s="2" t="s">
        <v>54</v>
      </c>
      <c r="J123" s="2" t="s">
        <v>227</v>
      </c>
      <c r="K123" s="2">
        <v>48</v>
      </c>
      <c r="L123" s="2">
        <v>84</v>
      </c>
      <c r="M123" s="2">
        <v>60</v>
      </c>
    </row>
    <row r="125" spans="1:14" x14ac:dyDescent="0.25">
      <c r="B125" s="2" t="s">
        <v>253</v>
      </c>
      <c r="C125" s="1" t="s">
        <v>218</v>
      </c>
      <c r="D125" s="1">
        <v>0</v>
      </c>
      <c r="E125" s="1">
        <f>125-1</f>
        <v>124</v>
      </c>
      <c r="H125" s="1" t="s">
        <v>171</v>
      </c>
      <c r="I125" s="2" t="s">
        <v>26</v>
      </c>
      <c r="J125" s="2" t="s">
        <v>226</v>
      </c>
      <c r="K125" s="2">
        <v>60</v>
      </c>
      <c r="L125" s="2">
        <v>72</v>
      </c>
      <c r="M125" s="2">
        <v>60</v>
      </c>
    </row>
    <row r="127" spans="1:14" x14ac:dyDescent="0.25">
      <c r="B127" s="2" t="s">
        <v>253</v>
      </c>
      <c r="C127" s="1" t="s">
        <v>224</v>
      </c>
      <c r="D127" s="1">
        <v>0</v>
      </c>
      <c r="E127" s="1">
        <f>126-1</f>
        <v>125</v>
      </c>
      <c r="H127" s="1" t="s">
        <v>171</v>
      </c>
      <c r="I127" s="2" t="s">
        <v>228</v>
      </c>
      <c r="J127" s="2" t="s">
        <v>229</v>
      </c>
      <c r="K127" s="2">
        <v>24</v>
      </c>
      <c r="L127" s="2">
        <v>108</v>
      </c>
      <c r="M127" s="2">
        <v>60</v>
      </c>
    </row>
    <row r="129" spans="1:13" x14ac:dyDescent="0.25">
      <c r="A129" s="2" t="s">
        <v>236</v>
      </c>
      <c r="B129" s="2" t="s">
        <v>245</v>
      </c>
      <c r="C129" s="20" t="s">
        <v>219</v>
      </c>
      <c r="D129" s="1">
        <v>0</v>
      </c>
      <c r="E129" s="1">
        <f>127-1</f>
        <v>126</v>
      </c>
    </row>
    <row r="131" spans="1:13" x14ac:dyDescent="0.25">
      <c r="B131" s="2" t="s">
        <v>253</v>
      </c>
      <c r="C131" s="1" t="s">
        <v>220</v>
      </c>
      <c r="D131" s="1">
        <v>0</v>
      </c>
      <c r="E131" s="1">
        <f>128-1</f>
        <v>127</v>
      </c>
      <c r="H131" s="1">
        <v>2500</v>
      </c>
      <c r="I131" s="2" t="s">
        <v>225</v>
      </c>
      <c r="J131" s="2" t="s">
        <v>226</v>
      </c>
      <c r="K131" s="2">
        <v>48</v>
      </c>
      <c r="L131" s="2">
        <v>72</v>
      </c>
      <c r="M131" s="2">
        <v>60</v>
      </c>
    </row>
    <row r="133" spans="1:13" x14ac:dyDescent="0.25">
      <c r="B133" s="2" t="s">
        <v>206</v>
      </c>
      <c r="C133" s="26" t="s">
        <v>179</v>
      </c>
      <c r="D133" s="1">
        <v>9</v>
      </c>
      <c r="E133" s="1">
        <v>9</v>
      </c>
      <c r="F133" s="1">
        <f>27-0</f>
        <v>27</v>
      </c>
      <c r="G133" s="1">
        <v>127</v>
      </c>
      <c r="H133" s="1">
        <v>2500</v>
      </c>
      <c r="I133" s="23" t="s">
        <v>186</v>
      </c>
      <c r="J133" s="19" t="s">
        <v>186</v>
      </c>
      <c r="K133" s="19" t="s">
        <v>241</v>
      </c>
      <c r="L133" s="19" t="s">
        <v>230</v>
      </c>
      <c r="M133" s="19" t="s">
        <v>242</v>
      </c>
    </row>
    <row r="135" spans="1:13" x14ac:dyDescent="0.25">
      <c r="B135" s="2" t="s">
        <v>206</v>
      </c>
      <c r="C135" s="26" t="s">
        <v>180</v>
      </c>
      <c r="D135" s="1">
        <v>9</v>
      </c>
      <c r="E135" s="1">
        <v>9</v>
      </c>
      <c r="F135" s="1">
        <f>28-0</f>
        <v>28</v>
      </c>
      <c r="G135" s="1">
        <v>127</v>
      </c>
      <c r="H135" s="1">
        <v>2500</v>
      </c>
      <c r="I135" s="23" t="s">
        <v>186</v>
      </c>
      <c r="J135" s="19" t="s">
        <v>186</v>
      </c>
      <c r="K135" s="19" t="s">
        <v>241</v>
      </c>
      <c r="L135" s="19" t="s">
        <v>230</v>
      </c>
      <c r="M135" s="19" t="s">
        <v>242</v>
      </c>
    </row>
    <row r="137" spans="1:13" x14ac:dyDescent="0.25">
      <c r="B137" s="2" t="s">
        <v>247</v>
      </c>
      <c r="C137" s="26" t="s">
        <v>181</v>
      </c>
      <c r="D137" s="1">
        <v>9</v>
      </c>
      <c r="E137" s="1">
        <v>9</v>
      </c>
      <c r="F137" s="1">
        <f>31-0</f>
        <v>31</v>
      </c>
      <c r="G137" s="1">
        <v>127</v>
      </c>
      <c r="H137" s="28">
        <v>2000</v>
      </c>
      <c r="I137" s="23" t="s">
        <v>186</v>
      </c>
      <c r="J137" s="19" t="s">
        <v>186</v>
      </c>
      <c r="K137" s="19" t="s">
        <v>241</v>
      </c>
      <c r="L137" s="19" t="s">
        <v>230</v>
      </c>
      <c r="M137" s="19" t="s">
        <v>242</v>
      </c>
    </row>
    <row r="139" spans="1:13" x14ac:dyDescent="0.25">
      <c r="B139" s="2" t="s">
        <v>207</v>
      </c>
      <c r="C139" s="26" t="s">
        <v>182</v>
      </c>
      <c r="D139" s="1">
        <v>9</v>
      </c>
      <c r="E139" s="1">
        <v>9</v>
      </c>
      <c r="F139" s="1">
        <f>32-0</f>
        <v>32</v>
      </c>
      <c r="G139" s="1">
        <v>127</v>
      </c>
      <c r="H139" s="28">
        <v>500</v>
      </c>
      <c r="I139" s="23" t="s">
        <v>186</v>
      </c>
      <c r="J139" s="19" t="s">
        <v>186</v>
      </c>
      <c r="K139" s="19" t="s">
        <v>241</v>
      </c>
      <c r="L139" s="19" t="s">
        <v>230</v>
      </c>
      <c r="M139" s="19" t="s">
        <v>242</v>
      </c>
    </row>
    <row r="141" spans="1:13" x14ac:dyDescent="0.25">
      <c r="B141" s="2" t="s">
        <v>207</v>
      </c>
      <c r="C141" s="26" t="s">
        <v>183</v>
      </c>
      <c r="D141" s="1">
        <v>9</v>
      </c>
      <c r="E141" s="1">
        <v>9</v>
      </c>
      <c r="F141" s="1">
        <f>33-0</f>
        <v>33</v>
      </c>
      <c r="G141" s="1">
        <v>127</v>
      </c>
      <c r="H141" s="28">
        <v>2000</v>
      </c>
      <c r="I141" s="23" t="s">
        <v>186</v>
      </c>
      <c r="J141" s="19" t="s">
        <v>186</v>
      </c>
      <c r="K141" s="19" t="s">
        <v>241</v>
      </c>
      <c r="L141" s="19" t="s">
        <v>230</v>
      </c>
      <c r="M141" s="19" t="s">
        <v>242</v>
      </c>
    </row>
    <row r="143" spans="1:13" x14ac:dyDescent="0.25">
      <c r="B143" s="2" t="s">
        <v>206</v>
      </c>
      <c r="C143" s="26" t="s">
        <v>184</v>
      </c>
      <c r="D143" s="1">
        <v>9</v>
      </c>
      <c r="E143" s="1">
        <v>9</v>
      </c>
      <c r="F143" s="1">
        <v>34</v>
      </c>
      <c r="G143" s="1">
        <v>127</v>
      </c>
      <c r="H143" s="28">
        <v>2000</v>
      </c>
      <c r="I143" s="23" t="s">
        <v>186</v>
      </c>
      <c r="J143" s="19" t="s">
        <v>186</v>
      </c>
      <c r="K143" s="19" t="s">
        <v>241</v>
      </c>
      <c r="L143" s="19" t="s">
        <v>230</v>
      </c>
      <c r="M143" s="19" t="s">
        <v>242</v>
      </c>
    </row>
    <row r="145" spans="2:15" x14ac:dyDescent="0.25">
      <c r="B145" s="2" t="s">
        <v>246</v>
      </c>
      <c r="C145" s="26" t="s">
        <v>78</v>
      </c>
      <c r="D145" s="1">
        <v>9</v>
      </c>
      <c r="E145" s="1">
        <v>9</v>
      </c>
      <c r="F145" s="1">
        <f>35-0</f>
        <v>35</v>
      </c>
      <c r="G145" s="1">
        <v>127</v>
      </c>
      <c r="H145" s="1">
        <v>2500</v>
      </c>
      <c r="I145" s="23" t="s">
        <v>186</v>
      </c>
      <c r="J145" s="19" t="s">
        <v>186</v>
      </c>
      <c r="K145" s="19" t="s">
        <v>241</v>
      </c>
      <c r="L145" s="19" t="s">
        <v>230</v>
      </c>
      <c r="M145" s="19" t="s">
        <v>242</v>
      </c>
      <c r="N145" s="24"/>
      <c r="O145" s="24"/>
    </row>
    <row r="146" spans="2:15" x14ac:dyDescent="0.25">
      <c r="N146" s="24"/>
      <c r="O146" s="24"/>
    </row>
    <row r="147" spans="2:15" x14ac:dyDescent="0.25">
      <c r="B147" s="2" t="s">
        <v>247</v>
      </c>
      <c r="C147" s="26" t="s">
        <v>79</v>
      </c>
      <c r="D147" s="1">
        <v>9</v>
      </c>
      <c r="E147" s="1">
        <v>9</v>
      </c>
      <c r="F147" s="1">
        <f>36-0</f>
        <v>36</v>
      </c>
      <c r="G147" s="1">
        <v>127</v>
      </c>
      <c r="H147" s="1">
        <v>2500</v>
      </c>
      <c r="I147" s="23" t="s">
        <v>186</v>
      </c>
      <c r="J147" s="19" t="s">
        <v>186</v>
      </c>
      <c r="K147" s="19" t="s">
        <v>241</v>
      </c>
      <c r="L147" s="19" t="s">
        <v>230</v>
      </c>
      <c r="M147" s="19" t="s">
        <v>242</v>
      </c>
      <c r="N147" s="24"/>
      <c r="O147" s="24"/>
    </row>
    <row r="148" spans="2:15" x14ac:dyDescent="0.25">
      <c r="N148" s="24"/>
      <c r="O148" s="24"/>
    </row>
    <row r="149" spans="2:15" x14ac:dyDescent="0.25">
      <c r="B149" s="2" t="s">
        <v>246</v>
      </c>
      <c r="C149" s="26" t="s">
        <v>80</v>
      </c>
      <c r="D149" s="1">
        <v>9</v>
      </c>
      <c r="E149" s="1">
        <v>9</v>
      </c>
      <c r="F149" s="1">
        <f>37-0</f>
        <v>37</v>
      </c>
      <c r="G149" s="1">
        <v>127</v>
      </c>
      <c r="H149" s="1">
        <v>2500</v>
      </c>
      <c r="I149" s="23" t="s">
        <v>186</v>
      </c>
      <c r="J149" s="19" t="s">
        <v>186</v>
      </c>
      <c r="K149" s="19" t="s">
        <v>241</v>
      </c>
      <c r="L149" s="19" t="s">
        <v>230</v>
      </c>
      <c r="M149" s="19" t="s">
        <v>242</v>
      </c>
      <c r="N149" s="24"/>
      <c r="O149" s="24"/>
    </row>
    <row r="150" spans="2:15" x14ac:dyDescent="0.25">
      <c r="N150" s="24"/>
      <c r="O150" s="24"/>
    </row>
    <row r="151" spans="2:15" x14ac:dyDescent="0.25">
      <c r="B151" s="2" t="s">
        <v>247</v>
      </c>
      <c r="C151" s="26" t="s">
        <v>81</v>
      </c>
      <c r="D151" s="1">
        <v>9</v>
      </c>
      <c r="E151" s="1">
        <v>9</v>
      </c>
      <c r="F151" s="1">
        <f>38-0</f>
        <v>38</v>
      </c>
      <c r="G151" s="1">
        <v>127</v>
      </c>
      <c r="H151" s="1">
        <v>2500</v>
      </c>
      <c r="I151" s="23" t="s">
        <v>186</v>
      </c>
      <c r="J151" s="19" t="s">
        <v>186</v>
      </c>
      <c r="K151" s="19" t="s">
        <v>241</v>
      </c>
      <c r="L151" s="19" t="s">
        <v>230</v>
      </c>
      <c r="M151" s="19" t="s">
        <v>242</v>
      </c>
      <c r="N151" s="24"/>
      <c r="O151" s="24"/>
    </row>
    <row r="152" spans="2:15" x14ac:dyDescent="0.25">
      <c r="N152" s="24"/>
      <c r="O152" s="24"/>
    </row>
    <row r="153" spans="2:15" x14ac:dyDescent="0.25">
      <c r="B153" s="2" t="s">
        <v>246</v>
      </c>
      <c r="C153" s="26" t="s">
        <v>176</v>
      </c>
      <c r="D153" s="1">
        <v>9</v>
      </c>
      <c r="E153" s="1">
        <v>9</v>
      </c>
      <c r="F153" s="1">
        <v>39</v>
      </c>
      <c r="G153" s="1">
        <v>127</v>
      </c>
      <c r="H153" s="1">
        <v>2500</v>
      </c>
      <c r="I153" s="23" t="s">
        <v>186</v>
      </c>
      <c r="J153" s="19" t="s">
        <v>186</v>
      </c>
      <c r="K153" s="19" t="s">
        <v>241</v>
      </c>
      <c r="L153" s="19" t="s">
        <v>230</v>
      </c>
      <c r="M153" s="19" t="s">
        <v>242</v>
      </c>
      <c r="N153" s="24"/>
      <c r="O153" s="24"/>
    </row>
    <row r="154" spans="2:15" x14ac:dyDescent="0.25">
      <c r="N154" s="24"/>
      <c r="O154" s="24"/>
    </row>
    <row r="155" spans="2:15" x14ac:dyDescent="0.25">
      <c r="B155" s="2" t="s">
        <v>247</v>
      </c>
      <c r="C155" s="26" t="s">
        <v>82</v>
      </c>
      <c r="D155" s="1">
        <v>9</v>
      </c>
      <c r="E155" s="1">
        <v>9</v>
      </c>
      <c r="F155" s="1">
        <f>40-0</f>
        <v>40</v>
      </c>
      <c r="G155" s="1">
        <v>127</v>
      </c>
      <c r="H155" s="1">
        <v>2500</v>
      </c>
      <c r="I155" s="23" t="s">
        <v>186</v>
      </c>
      <c r="J155" s="19" t="s">
        <v>186</v>
      </c>
      <c r="K155" s="19" t="s">
        <v>241</v>
      </c>
      <c r="L155" s="19" t="s">
        <v>230</v>
      </c>
      <c r="M155" s="19" t="s">
        <v>242</v>
      </c>
      <c r="N155" s="24"/>
      <c r="O155" s="24"/>
    </row>
    <row r="156" spans="2:15" x14ac:dyDescent="0.25">
      <c r="N156" s="24"/>
      <c r="O156" s="24"/>
    </row>
    <row r="157" spans="2:15" x14ac:dyDescent="0.25">
      <c r="B157" s="2" t="s">
        <v>246</v>
      </c>
      <c r="C157" s="26" t="s">
        <v>83</v>
      </c>
      <c r="D157" s="1">
        <v>9</v>
      </c>
      <c r="E157" s="1">
        <v>9</v>
      </c>
      <c r="F157" s="1">
        <f>41-0</f>
        <v>41</v>
      </c>
      <c r="G157" s="1">
        <v>127</v>
      </c>
      <c r="H157" s="1">
        <v>2500</v>
      </c>
      <c r="I157" s="23" t="s">
        <v>186</v>
      </c>
      <c r="J157" s="19" t="s">
        <v>186</v>
      </c>
      <c r="K157" s="19" t="s">
        <v>241</v>
      </c>
      <c r="L157" s="19" t="s">
        <v>230</v>
      </c>
      <c r="M157" s="19" t="s">
        <v>242</v>
      </c>
      <c r="N157" s="24"/>
      <c r="O157" s="24"/>
    </row>
    <row r="158" spans="2:15" x14ac:dyDescent="0.25">
      <c r="N158" s="24"/>
      <c r="O158" s="24"/>
    </row>
    <row r="159" spans="2:15" x14ac:dyDescent="0.25">
      <c r="B159" s="2" t="s">
        <v>247</v>
      </c>
      <c r="C159" s="26" t="s">
        <v>84</v>
      </c>
      <c r="D159" s="1">
        <v>9</v>
      </c>
      <c r="E159" s="1">
        <v>9</v>
      </c>
      <c r="F159" s="1">
        <f>42-0</f>
        <v>42</v>
      </c>
      <c r="G159" s="1">
        <v>127</v>
      </c>
      <c r="H159" s="1">
        <v>2500</v>
      </c>
      <c r="I159" s="23" t="s">
        <v>186</v>
      </c>
      <c r="J159" s="19" t="s">
        <v>186</v>
      </c>
      <c r="K159" s="19" t="s">
        <v>241</v>
      </c>
      <c r="L159" s="19" t="s">
        <v>230</v>
      </c>
      <c r="M159" s="19" t="s">
        <v>242</v>
      </c>
      <c r="N159" s="24"/>
      <c r="O159" s="24"/>
    </row>
    <row r="160" spans="2:15" x14ac:dyDescent="0.25">
      <c r="N160" s="24"/>
      <c r="O160" s="24"/>
    </row>
    <row r="161" spans="2:15" x14ac:dyDescent="0.25">
      <c r="B161" s="2" t="s">
        <v>246</v>
      </c>
      <c r="C161" s="26" t="s">
        <v>85</v>
      </c>
      <c r="D161" s="1">
        <v>9</v>
      </c>
      <c r="E161" s="1">
        <v>9</v>
      </c>
      <c r="F161" s="1">
        <f>43-0</f>
        <v>43</v>
      </c>
      <c r="G161" s="1">
        <v>127</v>
      </c>
      <c r="H161" s="1">
        <v>2500</v>
      </c>
      <c r="I161" s="23" t="s">
        <v>186</v>
      </c>
      <c r="J161" s="19" t="s">
        <v>186</v>
      </c>
      <c r="K161" s="19" t="s">
        <v>241</v>
      </c>
      <c r="L161" s="19" t="s">
        <v>230</v>
      </c>
      <c r="M161" s="19" t="s">
        <v>242</v>
      </c>
      <c r="N161" s="24"/>
      <c r="O161" s="24"/>
    </row>
    <row r="162" spans="2:15" x14ac:dyDescent="0.25">
      <c r="N162" s="24"/>
      <c r="O162" s="24"/>
    </row>
    <row r="163" spans="2:15" x14ac:dyDescent="0.25">
      <c r="B163" s="2" t="s">
        <v>247</v>
      </c>
      <c r="C163" s="26" t="s">
        <v>86</v>
      </c>
      <c r="D163" s="1">
        <v>9</v>
      </c>
      <c r="E163" s="1">
        <v>9</v>
      </c>
      <c r="F163" s="1">
        <f>44-0</f>
        <v>44</v>
      </c>
      <c r="G163" s="1">
        <v>127</v>
      </c>
      <c r="H163" s="1">
        <v>2500</v>
      </c>
      <c r="I163" s="23" t="s">
        <v>186</v>
      </c>
      <c r="J163" s="19" t="s">
        <v>186</v>
      </c>
      <c r="K163" s="19" t="s">
        <v>241</v>
      </c>
      <c r="L163" s="19" t="s">
        <v>230</v>
      </c>
      <c r="M163" s="19" t="s">
        <v>242</v>
      </c>
      <c r="N163" s="24"/>
      <c r="O163" s="24"/>
    </row>
    <row r="164" spans="2:15" x14ac:dyDescent="0.25">
      <c r="N164" s="24"/>
      <c r="O164" s="24"/>
    </row>
    <row r="165" spans="2:15" x14ac:dyDescent="0.25">
      <c r="B165" s="2" t="s">
        <v>246</v>
      </c>
      <c r="C165" s="26" t="s">
        <v>87</v>
      </c>
      <c r="D165" s="1">
        <v>9</v>
      </c>
      <c r="E165" s="1">
        <v>9</v>
      </c>
      <c r="F165" s="1">
        <f>45-0</f>
        <v>45</v>
      </c>
      <c r="G165" s="1">
        <v>127</v>
      </c>
      <c r="H165" s="1">
        <v>2500</v>
      </c>
      <c r="I165" s="23" t="s">
        <v>186</v>
      </c>
      <c r="J165" s="19" t="s">
        <v>186</v>
      </c>
      <c r="K165" s="19" t="s">
        <v>241</v>
      </c>
      <c r="L165" s="19" t="s">
        <v>230</v>
      </c>
      <c r="M165" s="19" t="s">
        <v>242</v>
      </c>
      <c r="N165" s="24"/>
      <c r="O165" s="24"/>
    </row>
    <row r="166" spans="2:15" x14ac:dyDescent="0.25">
      <c r="N166" s="24"/>
      <c r="O166" s="24"/>
    </row>
    <row r="167" spans="2:15" x14ac:dyDescent="0.25">
      <c r="B167" s="2" t="s">
        <v>247</v>
      </c>
      <c r="C167" s="26" t="s">
        <v>89</v>
      </c>
      <c r="D167" s="1">
        <v>9</v>
      </c>
      <c r="E167" s="1">
        <v>9</v>
      </c>
      <c r="F167" s="1">
        <f>46-0</f>
        <v>46</v>
      </c>
      <c r="G167" s="1">
        <v>127</v>
      </c>
      <c r="H167" s="28">
        <v>3500</v>
      </c>
      <c r="I167" s="23" t="s">
        <v>186</v>
      </c>
      <c r="J167" s="19" t="s">
        <v>186</v>
      </c>
      <c r="K167" s="19" t="s">
        <v>241</v>
      </c>
      <c r="L167" s="19" t="s">
        <v>230</v>
      </c>
      <c r="M167" s="19" t="s">
        <v>242</v>
      </c>
      <c r="N167" s="24"/>
      <c r="O167" s="24"/>
    </row>
    <row r="168" spans="2:15" x14ac:dyDescent="0.25">
      <c r="N168" s="24"/>
      <c r="O168" s="24"/>
    </row>
    <row r="169" spans="2:15" x14ac:dyDescent="0.25">
      <c r="B169" s="2" t="s">
        <v>246</v>
      </c>
      <c r="C169" s="26" t="s">
        <v>88</v>
      </c>
      <c r="D169" s="1">
        <v>9</v>
      </c>
      <c r="E169" s="1">
        <v>9</v>
      </c>
      <c r="F169" s="1">
        <f>47-0</f>
        <v>47</v>
      </c>
      <c r="G169" s="1">
        <v>127</v>
      </c>
      <c r="H169" s="1">
        <v>2500</v>
      </c>
      <c r="I169" s="23" t="s">
        <v>186</v>
      </c>
      <c r="J169" s="19" t="s">
        <v>186</v>
      </c>
      <c r="K169" s="19" t="s">
        <v>241</v>
      </c>
      <c r="L169" s="19" t="s">
        <v>230</v>
      </c>
      <c r="M169" s="19" t="s">
        <v>242</v>
      </c>
      <c r="N169" s="24"/>
      <c r="O169" s="24"/>
    </row>
    <row r="170" spans="2:15" x14ac:dyDescent="0.25">
      <c r="N170" s="24"/>
      <c r="O170" s="24"/>
    </row>
    <row r="171" spans="2:15" x14ac:dyDescent="0.25">
      <c r="B171" s="2" t="s">
        <v>247</v>
      </c>
      <c r="C171" s="26" t="s">
        <v>90</v>
      </c>
      <c r="D171" s="1">
        <v>9</v>
      </c>
      <c r="E171" s="1">
        <v>9</v>
      </c>
      <c r="F171" s="1">
        <f>48-0</f>
        <v>48</v>
      </c>
      <c r="G171" s="1">
        <v>127</v>
      </c>
      <c r="H171" s="1">
        <v>2500</v>
      </c>
      <c r="I171" s="23" t="s">
        <v>186</v>
      </c>
      <c r="J171" s="19" t="s">
        <v>186</v>
      </c>
      <c r="K171" s="19" t="s">
        <v>241</v>
      </c>
      <c r="L171" s="19" t="s">
        <v>230</v>
      </c>
      <c r="M171" s="19" t="s">
        <v>242</v>
      </c>
      <c r="N171" s="24"/>
      <c r="O171" s="24"/>
    </row>
    <row r="172" spans="2:15" x14ac:dyDescent="0.25">
      <c r="N172" s="24"/>
      <c r="O172" s="24"/>
    </row>
    <row r="173" spans="2:15" x14ac:dyDescent="0.25">
      <c r="B173" s="2" t="s">
        <v>246</v>
      </c>
      <c r="C173" s="26" t="s">
        <v>91</v>
      </c>
      <c r="D173" s="1">
        <v>9</v>
      </c>
      <c r="E173" s="1">
        <v>9</v>
      </c>
      <c r="F173" s="1">
        <f>49-0</f>
        <v>49</v>
      </c>
      <c r="G173" s="1">
        <v>127</v>
      </c>
      <c r="H173" s="28">
        <v>3500</v>
      </c>
      <c r="I173" s="23" t="s">
        <v>186</v>
      </c>
      <c r="J173" s="19" t="s">
        <v>186</v>
      </c>
      <c r="K173" s="19" t="s">
        <v>241</v>
      </c>
      <c r="L173" s="19" t="s">
        <v>230</v>
      </c>
      <c r="M173" s="19" t="s">
        <v>242</v>
      </c>
      <c r="N173" s="24"/>
      <c r="O173" s="24"/>
    </row>
    <row r="174" spans="2:15" x14ac:dyDescent="0.25">
      <c r="N174" s="24"/>
      <c r="O174" s="24"/>
    </row>
    <row r="175" spans="2:15" x14ac:dyDescent="0.25">
      <c r="B175" s="2" t="s">
        <v>247</v>
      </c>
      <c r="C175" s="26" t="s">
        <v>92</v>
      </c>
      <c r="D175" s="1">
        <v>9</v>
      </c>
      <c r="E175" s="1">
        <v>9</v>
      </c>
      <c r="F175" s="1">
        <f>50-0</f>
        <v>50</v>
      </c>
      <c r="G175" s="1">
        <v>127</v>
      </c>
      <c r="H175" s="1">
        <v>2500</v>
      </c>
      <c r="I175" s="23" t="s">
        <v>186</v>
      </c>
      <c r="J175" s="19" t="s">
        <v>186</v>
      </c>
      <c r="K175" s="19" t="s">
        <v>241</v>
      </c>
      <c r="L175" s="19" t="s">
        <v>230</v>
      </c>
      <c r="M175" s="19" t="s">
        <v>242</v>
      </c>
      <c r="N175" s="24"/>
      <c r="O175" s="24"/>
    </row>
    <row r="176" spans="2:15" x14ac:dyDescent="0.25">
      <c r="N176" s="24"/>
      <c r="O176" s="24"/>
    </row>
    <row r="177" spans="2:15" x14ac:dyDescent="0.25">
      <c r="B177" s="2" t="s">
        <v>246</v>
      </c>
      <c r="C177" s="26" t="s">
        <v>93</v>
      </c>
      <c r="D177" s="1">
        <v>9</v>
      </c>
      <c r="E177" s="1">
        <v>9</v>
      </c>
      <c r="F177" s="1">
        <f>51-0</f>
        <v>51</v>
      </c>
      <c r="G177" s="1">
        <v>127</v>
      </c>
      <c r="H177" s="28">
        <v>3000</v>
      </c>
      <c r="I177" s="23" t="s">
        <v>186</v>
      </c>
      <c r="J177" s="19" t="s">
        <v>186</v>
      </c>
      <c r="K177" s="19" t="s">
        <v>241</v>
      </c>
      <c r="L177" s="19" t="s">
        <v>230</v>
      </c>
      <c r="M177" s="19" t="s">
        <v>242</v>
      </c>
      <c r="N177" s="24"/>
      <c r="O177" s="24"/>
    </row>
    <row r="178" spans="2:15" x14ac:dyDescent="0.25">
      <c r="N178" s="24"/>
      <c r="O178" s="24"/>
    </row>
    <row r="179" spans="2:15" x14ac:dyDescent="0.25">
      <c r="B179" s="2" t="s">
        <v>247</v>
      </c>
      <c r="C179" s="26" t="s">
        <v>94</v>
      </c>
      <c r="D179" s="1">
        <v>9</v>
      </c>
      <c r="E179" s="1">
        <v>9</v>
      </c>
      <c r="F179" s="1">
        <f>52-0</f>
        <v>52</v>
      </c>
      <c r="G179" s="1">
        <v>127</v>
      </c>
      <c r="H179" s="28">
        <v>3000</v>
      </c>
      <c r="I179" s="23" t="s">
        <v>186</v>
      </c>
      <c r="J179" s="19" t="s">
        <v>186</v>
      </c>
      <c r="K179" s="19" t="s">
        <v>241</v>
      </c>
      <c r="L179" s="19" t="s">
        <v>230</v>
      </c>
      <c r="M179" s="19" t="s">
        <v>242</v>
      </c>
      <c r="N179" s="24"/>
      <c r="O179" s="24"/>
    </row>
    <row r="180" spans="2:15" x14ac:dyDescent="0.25">
      <c r="N180" s="24"/>
      <c r="O180" s="24"/>
    </row>
    <row r="181" spans="2:15" x14ac:dyDescent="0.25">
      <c r="B181" s="2" t="s">
        <v>246</v>
      </c>
      <c r="C181" s="26" t="s">
        <v>95</v>
      </c>
      <c r="D181" s="1">
        <v>9</v>
      </c>
      <c r="E181" s="1">
        <v>9</v>
      </c>
      <c r="F181" s="1">
        <f>53-0</f>
        <v>53</v>
      </c>
      <c r="G181" s="1">
        <v>127</v>
      </c>
      <c r="H181" s="28">
        <v>3800</v>
      </c>
      <c r="I181" s="23" t="s">
        <v>186</v>
      </c>
      <c r="J181" s="19" t="s">
        <v>186</v>
      </c>
      <c r="K181" s="19" t="s">
        <v>241</v>
      </c>
      <c r="L181" s="19" t="s">
        <v>230</v>
      </c>
      <c r="M181" s="19" t="s">
        <v>242</v>
      </c>
      <c r="N181" s="24"/>
      <c r="O181" s="24"/>
    </row>
    <row r="182" spans="2:15" x14ac:dyDescent="0.25">
      <c r="N182" s="24"/>
      <c r="O182" s="24"/>
    </row>
    <row r="183" spans="2:15" x14ac:dyDescent="0.25">
      <c r="B183" s="2" t="s">
        <v>247</v>
      </c>
      <c r="C183" s="26" t="s">
        <v>96</v>
      </c>
      <c r="D183" s="1">
        <v>9</v>
      </c>
      <c r="E183" s="1">
        <v>9</v>
      </c>
      <c r="F183" s="1">
        <f>54-0</f>
        <v>54</v>
      </c>
      <c r="G183" s="1">
        <v>127</v>
      </c>
      <c r="H183" s="28">
        <v>1500</v>
      </c>
      <c r="I183" s="23" t="s">
        <v>186</v>
      </c>
      <c r="J183" s="19" t="s">
        <v>186</v>
      </c>
      <c r="K183" s="19" t="s">
        <v>241</v>
      </c>
      <c r="L183" s="19" t="s">
        <v>230</v>
      </c>
      <c r="M183" s="19" t="s">
        <v>242</v>
      </c>
      <c r="N183" s="24"/>
      <c r="O183" s="24"/>
    </row>
    <row r="184" spans="2:15" x14ac:dyDescent="0.25">
      <c r="N184" s="24"/>
      <c r="O184" s="24"/>
    </row>
    <row r="185" spans="2:15" x14ac:dyDescent="0.25">
      <c r="B185" s="2" t="s">
        <v>246</v>
      </c>
      <c r="C185" s="26" t="s">
        <v>97</v>
      </c>
      <c r="D185" s="1">
        <v>9</v>
      </c>
      <c r="E185" s="1">
        <v>9</v>
      </c>
      <c r="F185" s="1">
        <f>55-0</f>
        <v>55</v>
      </c>
      <c r="G185" s="1">
        <v>127</v>
      </c>
      <c r="H185" s="1">
        <v>2500</v>
      </c>
      <c r="I185" s="23" t="s">
        <v>186</v>
      </c>
      <c r="J185" s="19" t="s">
        <v>186</v>
      </c>
      <c r="K185" s="19" t="s">
        <v>241</v>
      </c>
      <c r="L185" s="19" t="s">
        <v>230</v>
      </c>
      <c r="M185" s="19" t="s">
        <v>242</v>
      </c>
      <c r="N185" s="24"/>
      <c r="O185" s="24"/>
    </row>
    <row r="186" spans="2:15" x14ac:dyDescent="0.25">
      <c r="N186" s="24"/>
      <c r="O186" s="24"/>
    </row>
    <row r="187" spans="2:15" x14ac:dyDescent="0.25">
      <c r="B187" s="2" t="s">
        <v>247</v>
      </c>
      <c r="C187" s="26" t="s">
        <v>163</v>
      </c>
      <c r="D187" s="1">
        <v>9</v>
      </c>
      <c r="E187" s="1">
        <v>9</v>
      </c>
      <c r="F187" s="1">
        <f>56-0</f>
        <v>56</v>
      </c>
      <c r="G187" s="1">
        <v>127</v>
      </c>
      <c r="H187" s="1">
        <v>2500</v>
      </c>
      <c r="I187" s="23" t="s">
        <v>186</v>
      </c>
      <c r="J187" s="19" t="s">
        <v>186</v>
      </c>
      <c r="K187" s="19" t="s">
        <v>241</v>
      </c>
      <c r="L187" s="19" t="s">
        <v>230</v>
      </c>
      <c r="M187" s="19" t="s">
        <v>242</v>
      </c>
      <c r="N187" s="24"/>
      <c r="O187" s="24"/>
    </row>
    <row r="188" spans="2:15" x14ac:dyDescent="0.25">
      <c r="N188" s="24"/>
      <c r="O188" s="24"/>
    </row>
    <row r="189" spans="2:15" x14ac:dyDescent="0.25">
      <c r="B189" s="2" t="s">
        <v>246</v>
      </c>
      <c r="C189" s="26" t="s">
        <v>164</v>
      </c>
      <c r="D189" s="1">
        <v>9</v>
      </c>
      <c r="E189" s="1">
        <v>9</v>
      </c>
      <c r="F189" s="1">
        <f>57-0</f>
        <v>57</v>
      </c>
      <c r="G189" s="1">
        <v>127</v>
      </c>
      <c r="H189" s="28">
        <v>3500</v>
      </c>
      <c r="I189" s="23" t="s">
        <v>186</v>
      </c>
      <c r="J189" s="19" t="s">
        <v>186</v>
      </c>
      <c r="K189" s="19" t="s">
        <v>241</v>
      </c>
      <c r="L189" s="19" t="s">
        <v>230</v>
      </c>
      <c r="M189" s="19" t="s">
        <v>242</v>
      </c>
      <c r="N189" s="24"/>
      <c r="O189" s="24"/>
    </row>
    <row r="190" spans="2:15" x14ac:dyDescent="0.25">
      <c r="N190" s="24"/>
      <c r="O190" s="24"/>
    </row>
    <row r="191" spans="2:15" x14ac:dyDescent="0.25">
      <c r="B191" s="2" t="s">
        <v>247</v>
      </c>
      <c r="C191" s="26" t="s">
        <v>165</v>
      </c>
      <c r="D191" s="1">
        <v>9</v>
      </c>
      <c r="E191" s="1">
        <v>9</v>
      </c>
      <c r="F191" s="1">
        <f>58-0</f>
        <v>58</v>
      </c>
      <c r="G191" s="1">
        <v>127</v>
      </c>
      <c r="H191" s="1">
        <v>2500</v>
      </c>
      <c r="I191" s="23" t="s">
        <v>186</v>
      </c>
      <c r="J191" s="19" t="s">
        <v>186</v>
      </c>
      <c r="K191" s="19" t="s">
        <v>241</v>
      </c>
      <c r="L191" s="19" t="s">
        <v>230</v>
      </c>
      <c r="M191" s="19" t="s">
        <v>242</v>
      </c>
      <c r="N191" s="24"/>
      <c r="O191" s="24"/>
    </row>
    <row r="192" spans="2:15" x14ac:dyDescent="0.25">
      <c r="N192" s="24"/>
      <c r="O192" s="24"/>
    </row>
    <row r="193" spans="2:15" x14ac:dyDescent="0.25">
      <c r="B193" s="2" t="s">
        <v>246</v>
      </c>
      <c r="C193" s="26" t="s">
        <v>98</v>
      </c>
      <c r="D193" s="1">
        <v>9</v>
      </c>
      <c r="E193" s="1">
        <v>9</v>
      </c>
      <c r="F193" s="1">
        <f>59-0</f>
        <v>59</v>
      </c>
      <c r="G193" s="1">
        <v>127</v>
      </c>
      <c r="H193" s="28">
        <v>3000</v>
      </c>
      <c r="I193" s="23" t="s">
        <v>186</v>
      </c>
      <c r="J193" s="19" t="s">
        <v>186</v>
      </c>
      <c r="K193" s="19" t="s">
        <v>241</v>
      </c>
      <c r="L193" s="19" t="s">
        <v>230</v>
      </c>
      <c r="M193" s="19" t="s">
        <v>242</v>
      </c>
      <c r="N193" s="24"/>
      <c r="O193" s="24"/>
    </row>
    <row r="194" spans="2:15" x14ac:dyDescent="0.25">
      <c r="N194" s="24"/>
      <c r="O194" s="24"/>
    </row>
    <row r="195" spans="2:15" x14ac:dyDescent="0.25">
      <c r="B195" s="2" t="s">
        <v>247</v>
      </c>
      <c r="C195" s="26" t="s">
        <v>99</v>
      </c>
      <c r="D195" s="1">
        <v>9</v>
      </c>
      <c r="E195" s="1">
        <v>9</v>
      </c>
      <c r="F195" s="1">
        <f>60-0</f>
        <v>60</v>
      </c>
      <c r="G195" s="1">
        <v>127</v>
      </c>
      <c r="H195" s="1">
        <v>2500</v>
      </c>
      <c r="I195" s="23" t="s">
        <v>186</v>
      </c>
      <c r="J195" s="19" t="s">
        <v>186</v>
      </c>
      <c r="K195" s="19" t="s">
        <v>241</v>
      </c>
      <c r="L195" s="19" t="s">
        <v>230</v>
      </c>
      <c r="M195" s="19" t="s">
        <v>242</v>
      </c>
      <c r="N195" s="24"/>
      <c r="O195" s="24"/>
    </row>
    <row r="196" spans="2:15" x14ac:dyDescent="0.25">
      <c r="N196" s="24"/>
      <c r="O196" s="24"/>
    </row>
    <row r="197" spans="2:15" x14ac:dyDescent="0.25">
      <c r="B197" s="2" t="s">
        <v>246</v>
      </c>
      <c r="C197" s="26" t="s">
        <v>100</v>
      </c>
      <c r="D197" s="1">
        <v>9</v>
      </c>
      <c r="E197" s="1">
        <v>9</v>
      </c>
      <c r="F197" s="1">
        <f>61-0</f>
        <v>61</v>
      </c>
      <c r="G197" s="1">
        <v>127</v>
      </c>
      <c r="H197" s="1">
        <v>2500</v>
      </c>
      <c r="I197" s="23" t="s">
        <v>186</v>
      </c>
      <c r="J197" s="19" t="s">
        <v>186</v>
      </c>
      <c r="K197" s="19" t="s">
        <v>241</v>
      </c>
      <c r="L197" s="19" t="s">
        <v>230</v>
      </c>
      <c r="M197" s="19" t="s">
        <v>242</v>
      </c>
      <c r="N197" s="24"/>
      <c r="O197" s="24"/>
    </row>
    <row r="198" spans="2:15" x14ac:dyDescent="0.25">
      <c r="N198" s="24"/>
      <c r="O198" s="24"/>
    </row>
    <row r="199" spans="2:15" x14ac:dyDescent="0.25">
      <c r="B199" s="2" t="s">
        <v>247</v>
      </c>
      <c r="C199" s="26" t="s">
        <v>101</v>
      </c>
      <c r="D199" s="1">
        <v>9</v>
      </c>
      <c r="E199" s="1">
        <v>9</v>
      </c>
      <c r="F199" s="1">
        <f>62-0</f>
        <v>62</v>
      </c>
      <c r="G199" s="1">
        <v>127</v>
      </c>
      <c r="H199" s="1">
        <v>2500</v>
      </c>
      <c r="I199" s="23" t="s">
        <v>186</v>
      </c>
      <c r="J199" s="19" t="s">
        <v>186</v>
      </c>
      <c r="K199" s="19" t="s">
        <v>241</v>
      </c>
      <c r="L199" s="19" t="s">
        <v>230</v>
      </c>
      <c r="M199" s="19" t="s">
        <v>242</v>
      </c>
      <c r="N199" s="24"/>
      <c r="O199" s="24"/>
    </row>
    <row r="200" spans="2:15" x14ac:dyDescent="0.25">
      <c r="N200" s="24"/>
      <c r="O200" s="24"/>
    </row>
    <row r="201" spans="2:15" x14ac:dyDescent="0.25">
      <c r="B201" s="2" t="s">
        <v>246</v>
      </c>
      <c r="C201" s="26" t="s">
        <v>102</v>
      </c>
      <c r="D201" s="1">
        <v>9</v>
      </c>
      <c r="E201" s="1">
        <v>9</v>
      </c>
      <c r="F201" s="1">
        <f>63-0</f>
        <v>63</v>
      </c>
      <c r="G201" s="1">
        <v>127</v>
      </c>
      <c r="H201" s="1">
        <v>2500</v>
      </c>
      <c r="I201" s="23" t="s">
        <v>186</v>
      </c>
      <c r="J201" s="19" t="s">
        <v>186</v>
      </c>
      <c r="K201" s="19" t="s">
        <v>241</v>
      </c>
      <c r="L201" s="19" t="s">
        <v>230</v>
      </c>
      <c r="M201" s="19" t="s">
        <v>242</v>
      </c>
      <c r="N201" s="24"/>
      <c r="O201" s="24"/>
    </row>
    <row r="202" spans="2:15" x14ac:dyDescent="0.25">
      <c r="N202" s="24"/>
      <c r="O202" s="24"/>
    </row>
    <row r="203" spans="2:15" x14ac:dyDescent="0.25">
      <c r="B203" s="2" t="s">
        <v>247</v>
      </c>
      <c r="C203" s="26" t="s">
        <v>103</v>
      </c>
      <c r="D203" s="1">
        <v>9</v>
      </c>
      <c r="E203" s="1">
        <v>9</v>
      </c>
      <c r="F203" s="1">
        <f>64-0</f>
        <v>64</v>
      </c>
      <c r="G203" s="1">
        <v>127</v>
      </c>
      <c r="H203" s="1">
        <v>2500</v>
      </c>
      <c r="I203" s="23" t="s">
        <v>186</v>
      </c>
      <c r="J203" s="19" t="s">
        <v>186</v>
      </c>
      <c r="K203" s="19" t="s">
        <v>241</v>
      </c>
      <c r="L203" s="19" t="s">
        <v>230</v>
      </c>
      <c r="M203" s="19" t="s">
        <v>242</v>
      </c>
      <c r="N203" s="24"/>
      <c r="O203" s="24"/>
    </row>
    <row r="204" spans="2:15" x14ac:dyDescent="0.25">
      <c r="N204" s="24"/>
      <c r="O204" s="24"/>
    </row>
    <row r="205" spans="2:15" x14ac:dyDescent="0.25">
      <c r="B205" s="2" t="s">
        <v>246</v>
      </c>
      <c r="C205" s="26" t="s">
        <v>104</v>
      </c>
      <c r="D205" s="1">
        <v>9</v>
      </c>
      <c r="E205" s="1">
        <v>9</v>
      </c>
      <c r="F205" s="1">
        <f>65-0</f>
        <v>65</v>
      </c>
      <c r="G205" s="1">
        <v>127</v>
      </c>
      <c r="H205" s="28">
        <v>2800</v>
      </c>
      <c r="I205" s="23" t="s">
        <v>186</v>
      </c>
      <c r="J205" s="19" t="s">
        <v>186</v>
      </c>
      <c r="K205" s="19" t="s">
        <v>241</v>
      </c>
      <c r="L205" s="19" t="s">
        <v>230</v>
      </c>
      <c r="M205" s="19" t="s">
        <v>242</v>
      </c>
      <c r="N205" s="24"/>
      <c r="O205" s="24"/>
    </row>
    <row r="206" spans="2:15" x14ac:dyDescent="0.25">
      <c r="N206" s="24"/>
      <c r="O206" s="24"/>
    </row>
    <row r="207" spans="2:15" x14ac:dyDescent="0.25">
      <c r="B207" s="2" t="s">
        <v>247</v>
      </c>
      <c r="C207" s="26" t="s">
        <v>105</v>
      </c>
      <c r="D207" s="1">
        <v>9</v>
      </c>
      <c r="E207" s="1">
        <v>9</v>
      </c>
      <c r="F207" s="1">
        <f>66-0</f>
        <v>66</v>
      </c>
      <c r="G207" s="1">
        <v>127</v>
      </c>
      <c r="H207" s="28">
        <v>2800</v>
      </c>
      <c r="I207" s="23" t="s">
        <v>186</v>
      </c>
      <c r="J207" s="19" t="s">
        <v>186</v>
      </c>
      <c r="K207" s="19" t="s">
        <v>241</v>
      </c>
      <c r="L207" s="19" t="s">
        <v>230</v>
      </c>
      <c r="M207" s="19" t="s">
        <v>242</v>
      </c>
      <c r="N207" s="24"/>
      <c r="O207" s="24"/>
    </row>
    <row r="208" spans="2:15" x14ac:dyDescent="0.25">
      <c r="N208" s="24"/>
      <c r="O208" s="24"/>
    </row>
    <row r="209" spans="2:15" x14ac:dyDescent="0.25">
      <c r="B209" s="2" t="s">
        <v>246</v>
      </c>
      <c r="C209" s="26" t="s">
        <v>106</v>
      </c>
      <c r="D209" s="1">
        <v>9</v>
      </c>
      <c r="E209" s="1">
        <v>9</v>
      </c>
      <c r="F209" s="1">
        <f>67-0</f>
        <v>67</v>
      </c>
      <c r="G209" s="1">
        <v>127</v>
      </c>
      <c r="H209" s="1">
        <v>2500</v>
      </c>
      <c r="I209" s="23" t="s">
        <v>186</v>
      </c>
      <c r="J209" s="19" t="s">
        <v>186</v>
      </c>
      <c r="K209" s="19" t="s">
        <v>241</v>
      </c>
      <c r="L209" s="19" t="s">
        <v>230</v>
      </c>
      <c r="M209" s="19" t="s">
        <v>242</v>
      </c>
      <c r="N209" s="24"/>
      <c r="O209" s="24"/>
    </row>
    <row r="210" spans="2:15" x14ac:dyDescent="0.25">
      <c r="N210" s="24"/>
      <c r="O210" s="24"/>
    </row>
    <row r="211" spans="2:15" x14ac:dyDescent="0.25">
      <c r="B211" s="2" t="s">
        <v>247</v>
      </c>
      <c r="C211" s="26" t="s">
        <v>107</v>
      </c>
      <c r="D211" s="1">
        <v>9</v>
      </c>
      <c r="E211" s="1">
        <v>9</v>
      </c>
      <c r="F211" s="1">
        <f>68-0</f>
        <v>68</v>
      </c>
      <c r="G211" s="1">
        <v>127</v>
      </c>
      <c r="H211" s="1">
        <v>2500</v>
      </c>
      <c r="I211" s="23" t="s">
        <v>186</v>
      </c>
      <c r="J211" s="19" t="s">
        <v>186</v>
      </c>
      <c r="K211" s="19" t="s">
        <v>241</v>
      </c>
      <c r="L211" s="19" t="s">
        <v>230</v>
      </c>
      <c r="M211" s="19" t="s">
        <v>242</v>
      </c>
      <c r="N211" s="24"/>
      <c r="O211" s="24"/>
    </row>
    <row r="213" spans="2:15" x14ac:dyDescent="0.25">
      <c r="B213" s="2" t="s">
        <v>246</v>
      </c>
      <c r="C213" s="26" t="s">
        <v>152</v>
      </c>
      <c r="D213" s="1">
        <v>9</v>
      </c>
      <c r="E213" s="1">
        <v>9</v>
      </c>
      <c r="F213" s="1">
        <f>69-0</f>
        <v>69</v>
      </c>
      <c r="G213" s="1">
        <v>127</v>
      </c>
      <c r="H213" s="28">
        <v>1500</v>
      </c>
      <c r="I213" s="23" t="s">
        <v>186</v>
      </c>
      <c r="J213" s="19" t="s">
        <v>186</v>
      </c>
      <c r="K213" s="19" t="s">
        <v>241</v>
      </c>
      <c r="L213" s="19" t="s">
        <v>230</v>
      </c>
      <c r="M213" s="19" t="s">
        <v>242</v>
      </c>
    </row>
    <row r="215" spans="2:15" x14ac:dyDescent="0.25">
      <c r="B215" s="2" t="s">
        <v>247</v>
      </c>
      <c r="C215" s="26" t="s">
        <v>153</v>
      </c>
      <c r="D215" s="1">
        <v>9</v>
      </c>
      <c r="E215" s="1">
        <v>9</v>
      </c>
      <c r="F215" s="1">
        <f>70-0</f>
        <v>70</v>
      </c>
      <c r="G215" s="1">
        <v>127</v>
      </c>
      <c r="H215" s="28">
        <v>1000</v>
      </c>
      <c r="I215" s="23" t="s">
        <v>186</v>
      </c>
      <c r="J215" s="19" t="s">
        <v>186</v>
      </c>
      <c r="K215" s="19" t="s">
        <v>241</v>
      </c>
      <c r="L215" s="19" t="s">
        <v>230</v>
      </c>
      <c r="M215" s="19" t="s">
        <v>242</v>
      </c>
    </row>
    <row r="217" spans="2:15" x14ac:dyDescent="0.25">
      <c r="B217" s="2" t="s">
        <v>246</v>
      </c>
      <c r="C217" s="26" t="s">
        <v>154</v>
      </c>
      <c r="D217" s="1">
        <v>9</v>
      </c>
      <c r="E217" s="1">
        <v>9</v>
      </c>
      <c r="F217" s="1">
        <f>71-0</f>
        <v>71</v>
      </c>
      <c r="G217" s="1">
        <v>127</v>
      </c>
      <c r="H217" s="1">
        <v>2500</v>
      </c>
      <c r="I217" s="23" t="s">
        <v>186</v>
      </c>
      <c r="J217" s="19" t="s">
        <v>186</v>
      </c>
      <c r="K217" s="19" t="s">
        <v>241</v>
      </c>
      <c r="L217" s="19" t="s">
        <v>230</v>
      </c>
      <c r="M217" s="19" t="s">
        <v>242</v>
      </c>
    </row>
    <row r="219" spans="2:15" x14ac:dyDescent="0.25">
      <c r="B219" s="2" t="s">
        <v>247</v>
      </c>
      <c r="C219" s="26" t="s">
        <v>155</v>
      </c>
      <c r="D219" s="1">
        <v>9</v>
      </c>
      <c r="E219" s="1">
        <v>9</v>
      </c>
      <c r="F219" s="1">
        <f>72-0</f>
        <v>72</v>
      </c>
      <c r="G219" s="1">
        <v>127</v>
      </c>
      <c r="H219" s="28">
        <v>3000</v>
      </c>
      <c r="I219" s="23" t="s">
        <v>186</v>
      </c>
      <c r="J219" s="19" t="s">
        <v>186</v>
      </c>
      <c r="K219" s="19" t="s">
        <v>241</v>
      </c>
      <c r="L219" s="19" t="s">
        <v>230</v>
      </c>
      <c r="M219" s="19" t="s">
        <v>242</v>
      </c>
    </row>
    <row r="221" spans="2:15" x14ac:dyDescent="0.25">
      <c r="B221" s="2" t="s">
        <v>246</v>
      </c>
      <c r="C221" s="26" t="s">
        <v>156</v>
      </c>
      <c r="D221" s="1">
        <v>9</v>
      </c>
      <c r="E221" s="1">
        <v>9</v>
      </c>
      <c r="F221" s="1">
        <f>73-0</f>
        <v>73</v>
      </c>
      <c r="G221" s="1">
        <v>127</v>
      </c>
      <c r="H221" s="28">
        <v>2200</v>
      </c>
      <c r="I221" s="23" t="s">
        <v>186</v>
      </c>
      <c r="J221" s="19" t="s">
        <v>186</v>
      </c>
      <c r="K221" s="19" t="s">
        <v>241</v>
      </c>
      <c r="L221" s="19" t="s">
        <v>230</v>
      </c>
      <c r="M221" s="19" t="s">
        <v>242</v>
      </c>
    </row>
    <row r="223" spans="2:15" x14ac:dyDescent="0.25">
      <c r="B223" s="2" t="s">
        <v>247</v>
      </c>
      <c r="C223" s="26" t="s">
        <v>157</v>
      </c>
      <c r="D223" s="1">
        <v>9</v>
      </c>
      <c r="E223" s="1">
        <v>9</v>
      </c>
      <c r="F223" s="1">
        <f>74-0</f>
        <v>74</v>
      </c>
      <c r="G223" s="1">
        <v>127</v>
      </c>
      <c r="H223" s="28">
        <v>2200</v>
      </c>
      <c r="I223" s="23" t="s">
        <v>186</v>
      </c>
      <c r="J223" s="19" t="s">
        <v>186</v>
      </c>
      <c r="K223" s="19" t="s">
        <v>241</v>
      </c>
      <c r="L223" s="19" t="s">
        <v>230</v>
      </c>
      <c r="M223" s="19" t="s">
        <v>242</v>
      </c>
    </row>
    <row r="225" spans="2:13" x14ac:dyDescent="0.25">
      <c r="B225" s="2" t="s">
        <v>246</v>
      </c>
      <c r="C225" s="26" t="s">
        <v>158</v>
      </c>
      <c r="D225" s="1">
        <v>9</v>
      </c>
      <c r="E225" s="1">
        <v>9</v>
      </c>
      <c r="F225" s="1">
        <f>75-0</f>
        <v>75</v>
      </c>
      <c r="G225" s="1">
        <v>127</v>
      </c>
      <c r="H225" s="1">
        <v>2500</v>
      </c>
      <c r="I225" s="23" t="s">
        <v>186</v>
      </c>
      <c r="J225" s="19" t="s">
        <v>186</v>
      </c>
      <c r="K225" s="19" t="s">
        <v>241</v>
      </c>
      <c r="L225" s="19" t="s">
        <v>230</v>
      </c>
      <c r="M225" s="19" t="s">
        <v>242</v>
      </c>
    </row>
    <row r="227" spans="2:13" x14ac:dyDescent="0.25">
      <c r="B227" s="2" t="s">
        <v>247</v>
      </c>
      <c r="C227" s="26" t="s">
        <v>159</v>
      </c>
      <c r="D227" s="1">
        <v>9</v>
      </c>
      <c r="E227" s="1">
        <v>9</v>
      </c>
      <c r="F227" s="1">
        <f>76-0</f>
        <v>76</v>
      </c>
      <c r="G227" s="1">
        <v>127</v>
      </c>
      <c r="H227" s="1">
        <v>2500</v>
      </c>
      <c r="I227" s="23" t="s">
        <v>186</v>
      </c>
      <c r="J227" s="19" t="s">
        <v>186</v>
      </c>
      <c r="K227" s="19" t="s">
        <v>241</v>
      </c>
      <c r="L227" s="19" t="s">
        <v>230</v>
      </c>
      <c r="M227" s="19" t="s">
        <v>242</v>
      </c>
    </row>
    <row r="229" spans="2:13" x14ac:dyDescent="0.25">
      <c r="B229" s="2" t="s">
        <v>246</v>
      </c>
      <c r="C229" s="26" t="s">
        <v>160</v>
      </c>
      <c r="D229" s="1">
        <v>9</v>
      </c>
      <c r="E229" s="1">
        <v>9</v>
      </c>
      <c r="F229" s="1">
        <f>77-0</f>
        <v>77</v>
      </c>
      <c r="G229" s="1">
        <v>127</v>
      </c>
      <c r="H229" s="1">
        <v>2500</v>
      </c>
      <c r="I229" s="23" t="s">
        <v>186</v>
      </c>
      <c r="J229" s="19" t="s">
        <v>186</v>
      </c>
      <c r="K229" s="19" t="s">
        <v>241</v>
      </c>
      <c r="L229" s="19" t="s">
        <v>230</v>
      </c>
      <c r="M229" s="19" t="s">
        <v>242</v>
      </c>
    </row>
    <row r="231" spans="2:13" x14ac:dyDescent="0.25">
      <c r="B231" s="2" t="s">
        <v>247</v>
      </c>
      <c r="C231" s="26" t="s">
        <v>161</v>
      </c>
      <c r="D231" s="1">
        <v>9</v>
      </c>
      <c r="E231" s="1">
        <v>9</v>
      </c>
      <c r="F231" s="1">
        <f>78-0</f>
        <v>78</v>
      </c>
      <c r="G231" s="1">
        <v>127</v>
      </c>
      <c r="H231" s="1">
        <v>2500</v>
      </c>
      <c r="I231" s="23" t="s">
        <v>186</v>
      </c>
      <c r="J231" s="19" t="s">
        <v>186</v>
      </c>
      <c r="K231" s="19" t="s">
        <v>241</v>
      </c>
      <c r="L231" s="19" t="s">
        <v>230</v>
      </c>
      <c r="M231" s="19" t="s">
        <v>242</v>
      </c>
    </row>
    <row r="233" spans="2:13" x14ac:dyDescent="0.25">
      <c r="B233" s="2" t="s">
        <v>246</v>
      </c>
      <c r="C233" s="26" t="s">
        <v>162</v>
      </c>
      <c r="D233" s="1">
        <v>9</v>
      </c>
      <c r="E233" s="1">
        <v>9</v>
      </c>
      <c r="F233" s="1">
        <f>79-0</f>
        <v>79</v>
      </c>
      <c r="G233" s="1">
        <v>127</v>
      </c>
      <c r="H233" s="1">
        <v>2500</v>
      </c>
      <c r="I233" s="23" t="s">
        <v>186</v>
      </c>
      <c r="J233" s="19" t="s">
        <v>186</v>
      </c>
      <c r="K233" s="19" t="s">
        <v>241</v>
      </c>
      <c r="L233" s="19" t="s">
        <v>230</v>
      </c>
      <c r="M233" s="19" t="s">
        <v>242</v>
      </c>
    </row>
    <row r="235" spans="2:13" x14ac:dyDescent="0.25">
      <c r="B235" s="2" t="s">
        <v>247</v>
      </c>
      <c r="C235" s="26" t="s">
        <v>177</v>
      </c>
      <c r="D235" s="1">
        <v>9</v>
      </c>
      <c r="E235" s="1">
        <v>9</v>
      </c>
      <c r="F235" s="1">
        <f>80-0</f>
        <v>80</v>
      </c>
      <c r="G235" s="1">
        <v>127</v>
      </c>
      <c r="H235" s="28">
        <v>1500</v>
      </c>
      <c r="I235" s="23" t="s">
        <v>186</v>
      </c>
      <c r="J235" s="19" t="s">
        <v>186</v>
      </c>
      <c r="K235" s="19" t="s">
        <v>241</v>
      </c>
      <c r="L235" s="19" t="s">
        <v>230</v>
      </c>
      <c r="M235" s="19" t="s">
        <v>242</v>
      </c>
    </row>
    <row r="237" spans="2:13" x14ac:dyDescent="0.25">
      <c r="B237" s="2" t="s">
        <v>246</v>
      </c>
      <c r="C237" s="26" t="s">
        <v>178</v>
      </c>
      <c r="D237" s="1">
        <v>9</v>
      </c>
      <c r="E237" s="1">
        <v>9</v>
      </c>
      <c r="F237" s="1">
        <f>81-0</f>
        <v>81</v>
      </c>
      <c r="G237" s="1">
        <v>127</v>
      </c>
      <c r="H237" s="28">
        <v>2000</v>
      </c>
      <c r="I237" s="23" t="s">
        <v>186</v>
      </c>
      <c r="J237" s="19" t="s">
        <v>186</v>
      </c>
      <c r="K237" s="19" t="s">
        <v>241</v>
      </c>
      <c r="L237" s="19" t="s">
        <v>230</v>
      </c>
      <c r="M237" s="19" t="s">
        <v>242</v>
      </c>
    </row>
    <row r="241" spans="21:32" x14ac:dyDescent="0.25">
      <c r="AD241" s="3" t="s">
        <v>11</v>
      </c>
      <c r="AE241" s="3" t="s">
        <v>12</v>
      </c>
      <c r="AF241" s="3" t="s">
        <v>13</v>
      </c>
    </row>
    <row r="242" spans="21:32" x14ac:dyDescent="0.25">
      <c r="AD242" s="3">
        <v>0</v>
      </c>
      <c r="AE242" s="3">
        <v>0</v>
      </c>
      <c r="AF242" s="3">
        <v>0</v>
      </c>
    </row>
    <row r="243" spans="21:32" x14ac:dyDescent="0.25">
      <c r="AD243" s="3">
        <v>21</v>
      </c>
      <c r="AE243" s="3">
        <v>22</v>
      </c>
      <c r="AF243" s="3">
        <v>23</v>
      </c>
    </row>
    <row r="245" spans="21:32" x14ac:dyDescent="0.25">
      <c r="U245" s="4" t="s">
        <v>2</v>
      </c>
      <c r="V245" s="4" t="s">
        <v>3</v>
      </c>
      <c r="W245" s="4" t="s">
        <v>4</v>
      </c>
      <c r="X245" s="4" t="s">
        <v>5</v>
      </c>
      <c r="Y245" s="4" t="s">
        <v>6</v>
      </c>
      <c r="Z245" s="4" t="s">
        <v>7</v>
      </c>
      <c r="AA245" s="4" t="s">
        <v>8</v>
      </c>
      <c r="AB245" s="4" t="s">
        <v>9</v>
      </c>
      <c r="AC245" s="4" t="s">
        <v>10</v>
      </c>
      <c r="AD245" s="4" t="s">
        <v>11</v>
      </c>
      <c r="AE245" s="4" t="s">
        <v>12</v>
      </c>
      <c r="AF245" s="4" t="s">
        <v>13</v>
      </c>
    </row>
    <row r="246" spans="21:32" x14ac:dyDescent="0.25">
      <c r="U246" s="4">
        <v>1</v>
      </c>
      <c r="V246" s="4">
        <v>1</v>
      </c>
      <c r="W246" s="4">
        <v>1</v>
      </c>
      <c r="X246" s="4">
        <v>1</v>
      </c>
      <c r="Y246" s="4">
        <v>1</v>
      </c>
      <c r="Z246" s="4">
        <v>1</v>
      </c>
      <c r="AA246" s="4">
        <v>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</row>
    <row r="247" spans="21:32" x14ac:dyDescent="0.25">
      <c r="U247" s="4">
        <v>24</v>
      </c>
      <c r="V247" s="4">
        <v>25</v>
      </c>
      <c r="W247" s="4">
        <v>26</v>
      </c>
      <c r="X247" s="4">
        <v>27</v>
      </c>
      <c r="Y247" s="4">
        <v>28</v>
      </c>
      <c r="Z247" s="4">
        <v>29</v>
      </c>
      <c r="AA247" s="4">
        <v>30</v>
      </c>
      <c r="AB247" s="4">
        <v>31</v>
      </c>
      <c r="AC247" s="4">
        <v>32</v>
      </c>
      <c r="AD247" s="4">
        <v>33</v>
      </c>
      <c r="AE247" s="4">
        <v>34</v>
      </c>
      <c r="AF247" s="4">
        <v>35</v>
      </c>
    </row>
    <row r="249" spans="21:32" x14ac:dyDescent="0.25">
      <c r="U249" s="5" t="s">
        <v>2</v>
      </c>
      <c r="V249" s="5" t="s">
        <v>3</v>
      </c>
      <c r="W249" s="5" t="s">
        <v>4</v>
      </c>
      <c r="X249" s="5" t="s">
        <v>5</v>
      </c>
      <c r="Y249" s="5" t="s">
        <v>6</v>
      </c>
      <c r="Z249" s="5" t="s">
        <v>7</v>
      </c>
      <c r="AA249" s="5" t="s">
        <v>8</v>
      </c>
      <c r="AB249" s="5" t="s">
        <v>9</v>
      </c>
      <c r="AC249" s="5" t="s">
        <v>10</v>
      </c>
      <c r="AD249" s="5" t="s">
        <v>11</v>
      </c>
      <c r="AE249" s="5" t="s">
        <v>12</v>
      </c>
      <c r="AF249" s="5" t="s">
        <v>13</v>
      </c>
    </row>
    <row r="250" spans="21:32" x14ac:dyDescent="0.25">
      <c r="U250" s="5">
        <v>2</v>
      </c>
      <c r="V250" s="5">
        <v>2</v>
      </c>
      <c r="W250" s="5">
        <v>2</v>
      </c>
      <c r="X250" s="5">
        <v>2</v>
      </c>
      <c r="Y250" s="5">
        <v>2</v>
      </c>
      <c r="Z250" s="5">
        <v>2</v>
      </c>
      <c r="AA250" s="5">
        <v>2</v>
      </c>
      <c r="AB250" s="5">
        <v>2</v>
      </c>
      <c r="AC250" s="5">
        <v>2</v>
      </c>
      <c r="AD250" s="5">
        <v>2</v>
      </c>
      <c r="AE250" s="5">
        <v>2</v>
      </c>
      <c r="AF250" s="5">
        <v>2</v>
      </c>
    </row>
    <row r="251" spans="21:32" x14ac:dyDescent="0.25">
      <c r="U251" s="5">
        <v>36</v>
      </c>
      <c r="V251" s="5">
        <v>37</v>
      </c>
      <c r="W251" s="5">
        <v>38</v>
      </c>
      <c r="X251" s="5">
        <v>39</v>
      </c>
      <c r="Y251" s="5">
        <v>40</v>
      </c>
      <c r="Z251" s="5">
        <v>41</v>
      </c>
      <c r="AA251" s="5">
        <v>42</v>
      </c>
      <c r="AB251" s="5">
        <v>43</v>
      </c>
      <c r="AC251" s="5">
        <v>44</v>
      </c>
      <c r="AD251" s="5">
        <v>45</v>
      </c>
      <c r="AE251" s="5">
        <v>46</v>
      </c>
      <c r="AF251" s="5">
        <v>47</v>
      </c>
    </row>
    <row r="253" spans="21:32" x14ac:dyDescent="0.25">
      <c r="U253" s="6" t="s">
        <v>2</v>
      </c>
      <c r="V253" s="6" t="s">
        <v>3</v>
      </c>
      <c r="W253" s="6" t="s">
        <v>4</v>
      </c>
      <c r="X253" s="6" t="s">
        <v>5</v>
      </c>
      <c r="Y253" s="6" t="s">
        <v>6</v>
      </c>
      <c r="Z253" s="6" t="s">
        <v>7</v>
      </c>
      <c r="AA253" s="6" t="s">
        <v>8</v>
      </c>
      <c r="AB253" s="6" t="s">
        <v>9</v>
      </c>
      <c r="AC253" s="6" t="s">
        <v>10</v>
      </c>
      <c r="AD253" s="6" t="s">
        <v>11</v>
      </c>
      <c r="AE253" s="6" t="s">
        <v>12</v>
      </c>
      <c r="AF253" s="6" t="s">
        <v>13</v>
      </c>
    </row>
    <row r="254" spans="21:32" x14ac:dyDescent="0.25">
      <c r="U254" s="6">
        <v>3</v>
      </c>
      <c r="V254" s="6">
        <v>3</v>
      </c>
      <c r="W254" s="6">
        <v>3</v>
      </c>
      <c r="X254" s="6">
        <v>3</v>
      </c>
      <c r="Y254" s="6">
        <v>3</v>
      </c>
      <c r="Z254" s="6">
        <v>3</v>
      </c>
      <c r="AA254" s="6">
        <v>3</v>
      </c>
      <c r="AB254" s="6">
        <v>3</v>
      </c>
      <c r="AC254" s="6">
        <v>3</v>
      </c>
      <c r="AD254" s="6">
        <v>3</v>
      </c>
      <c r="AE254" s="6">
        <v>3</v>
      </c>
      <c r="AF254" s="6">
        <v>3</v>
      </c>
    </row>
    <row r="255" spans="21:32" x14ac:dyDescent="0.25">
      <c r="U255" s="6">
        <v>48</v>
      </c>
      <c r="V255" s="6">
        <v>49</v>
      </c>
      <c r="W255" s="6">
        <v>50</v>
      </c>
      <c r="X255" s="6">
        <v>51</v>
      </c>
      <c r="Y255" s="6">
        <v>52</v>
      </c>
      <c r="Z255" s="6">
        <v>53</v>
      </c>
      <c r="AA255" s="6">
        <v>54</v>
      </c>
      <c r="AB255" s="6">
        <v>55</v>
      </c>
      <c r="AC255" s="6">
        <v>56</v>
      </c>
      <c r="AD255" s="6">
        <v>57</v>
      </c>
      <c r="AE255" s="6">
        <v>58</v>
      </c>
      <c r="AF255" s="6">
        <v>59</v>
      </c>
    </row>
    <row r="257" spans="21:32" x14ac:dyDescent="0.25">
      <c r="U257" s="7" t="s">
        <v>2</v>
      </c>
      <c r="V257" s="7" t="s">
        <v>3</v>
      </c>
      <c r="W257" s="7" t="s">
        <v>4</v>
      </c>
      <c r="X257" s="7" t="s">
        <v>5</v>
      </c>
      <c r="Y257" s="7" t="s">
        <v>6</v>
      </c>
      <c r="Z257" s="7" t="s">
        <v>7</v>
      </c>
      <c r="AA257" s="7" t="s">
        <v>8</v>
      </c>
      <c r="AB257" s="7" t="s">
        <v>9</v>
      </c>
      <c r="AC257" s="7" t="s">
        <v>10</v>
      </c>
      <c r="AD257" s="7" t="s">
        <v>11</v>
      </c>
      <c r="AE257" s="7" t="s">
        <v>12</v>
      </c>
      <c r="AF257" s="7" t="s">
        <v>13</v>
      </c>
    </row>
    <row r="258" spans="21:32" x14ac:dyDescent="0.25">
      <c r="U258" s="7">
        <v>4</v>
      </c>
      <c r="V258" s="7">
        <v>4</v>
      </c>
      <c r="W258" s="7">
        <v>4</v>
      </c>
      <c r="X258" s="7">
        <v>4</v>
      </c>
      <c r="Y258" s="7">
        <v>4</v>
      </c>
      <c r="Z258" s="7">
        <v>4</v>
      </c>
      <c r="AA258" s="7">
        <v>4</v>
      </c>
      <c r="AB258" s="7">
        <v>4</v>
      </c>
      <c r="AC258" s="7">
        <v>4</v>
      </c>
      <c r="AD258" s="7">
        <v>4</v>
      </c>
      <c r="AE258" s="7">
        <v>4</v>
      </c>
      <c r="AF258" s="7">
        <v>4</v>
      </c>
    </row>
    <row r="259" spans="21:32" x14ac:dyDescent="0.25">
      <c r="U259" s="7">
        <v>60</v>
      </c>
      <c r="V259" s="7">
        <v>61</v>
      </c>
      <c r="W259" s="7">
        <v>62</v>
      </c>
      <c r="X259" s="7">
        <v>63</v>
      </c>
      <c r="Y259" s="7">
        <v>64</v>
      </c>
      <c r="Z259" s="7">
        <v>65</v>
      </c>
      <c r="AA259" s="7">
        <v>66</v>
      </c>
      <c r="AB259" s="7">
        <v>67</v>
      </c>
      <c r="AC259" s="7">
        <v>68</v>
      </c>
      <c r="AD259" s="7">
        <v>69</v>
      </c>
      <c r="AE259" s="7">
        <v>70</v>
      </c>
      <c r="AF259" s="7">
        <v>71</v>
      </c>
    </row>
    <row r="261" spans="21:32" x14ac:dyDescent="0.25">
      <c r="U261" s="8" t="s">
        <v>2</v>
      </c>
      <c r="V261" s="8" t="s">
        <v>3</v>
      </c>
      <c r="W261" s="8" t="s">
        <v>4</v>
      </c>
      <c r="X261" s="8" t="s">
        <v>5</v>
      </c>
      <c r="Y261" s="8" t="s">
        <v>6</v>
      </c>
      <c r="Z261" s="8" t="s">
        <v>7</v>
      </c>
      <c r="AA261" s="8" t="s">
        <v>8</v>
      </c>
      <c r="AB261" s="8" t="s">
        <v>9</v>
      </c>
      <c r="AC261" s="8" t="s">
        <v>10</v>
      </c>
      <c r="AD261" s="8" t="s">
        <v>11</v>
      </c>
      <c r="AE261" s="8" t="s">
        <v>12</v>
      </c>
      <c r="AF261" s="8" t="s">
        <v>13</v>
      </c>
    </row>
    <row r="262" spans="21:32" x14ac:dyDescent="0.25">
      <c r="U262" s="8">
        <v>5</v>
      </c>
      <c r="V262" s="8">
        <v>5</v>
      </c>
      <c r="W262" s="8">
        <v>5</v>
      </c>
      <c r="X262" s="8">
        <v>5</v>
      </c>
      <c r="Y262" s="8">
        <v>5</v>
      </c>
      <c r="Z262" s="8">
        <v>5</v>
      </c>
      <c r="AA262" s="8">
        <v>5</v>
      </c>
      <c r="AB262" s="8">
        <v>5</v>
      </c>
      <c r="AC262" s="8">
        <v>5</v>
      </c>
      <c r="AD262" s="8">
        <v>5</v>
      </c>
      <c r="AE262" s="8">
        <v>5</v>
      </c>
      <c r="AF262" s="8">
        <v>5</v>
      </c>
    </row>
    <row r="263" spans="21:32" x14ac:dyDescent="0.25">
      <c r="U263" s="8">
        <v>72</v>
      </c>
      <c r="V263" s="8">
        <v>73</v>
      </c>
      <c r="W263" s="8">
        <v>74</v>
      </c>
      <c r="X263" s="8">
        <v>75</v>
      </c>
      <c r="Y263" s="8">
        <v>76</v>
      </c>
      <c r="Z263" s="8">
        <v>77</v>
      </c>
      <c r="AA263" s="8">
        <v>78</v>
      </c>
      <c r="AB263" s="8">
        <v>79</v>
      </c>
      <c r="AC263" s="8">
        <v>80</v>
      </c>
      <c r="AD263" s="8">
        <v>81</v>
      </c>
      <c r="AE263" s="8">
        <v>82</v>
      </c>
      <c r="AF263" s="8">
        <v>83</v>
      </c>
    </row>
    <row r="265" spans="21:32" x14ac:dyDescent="0.25">
      <c r="U265" s="9" t="s">
        <v>2</v>
      </c>
      <c r="V265" s="9" t="s">
        <v>3</v>
      </c>
      <c r="W265" s="9" t="s">
        <v>4</v>
      </c>
      <c r="X265" s="9" t="s">
        <v>5</v>
      </c>
      <c r="Y265" s="9" t="s">
        <v>6</v>
      </c>
      <c r="Z265" s="9" t="s">
        <v>7</v>
      </c>
      <c r="AA265" s="9" t="s">
        <v>8</v>
      </c>
      <c r="AB265" s="9" t="s">
        <v>9</v>
      </c>
      <c r="AC265" s="9" t="s">
        <v>10</v>
      </c>
      <c r="AD265" s="9" t="s">
        <v>11</v>
      </c>
      <c r="AE265" s="9" t="s">
        <v>12</v>
      </c>
      <c r="AF265" s="9" t="s">
        <v>13</v>
      </c>
    </row>
    <row r="266" spans="21:32" x14ac:dyDescent="0.25">
      <c r="U266" s="9">
        <v>6</v>
      </c>
      <c r="V266" s="9">
        <v>6</v>
      </c>
      <c r="W266" s="9">
        <v>6</v>
      </c>
      <c r="X266" s="9">
        <v>6</v>
      </c>
      <c r="Y266" s="9">
        <v>6</v>
      </c>
      <c r="Z266" s="9">
        <v>6</v>
      </c>
      <c r="AA266" s="9">
        <v>6</v>
      </c>
      <c r="AB266" s="9">
        <v>6</v>
      </c>
      <c r="AC266" s="9">
        <v>6</v>
      </c>
      <c r="AD266" s="9">
        <v>6</v>
      </c>
      <c r="AE266" s="9">
        <v>6</v>
      </c>
      <c r="AF266" s="9">
        <v>6</v>
      </c>
    </row>
    <row r="267" spans="21:32" x14ac:dyDescent="0.25">
      <c r="U267" s="9">
        <v>84</v>
      </c>
      <c r="V267" s="9">
        <v>85</v>
      </c>
      <c r="W267" s="9">
        <v>86</v>
      </c>
      <c r="X267" s="9">
        <v>87</v>
      </c>
      <c r="Y267" s="9">
        <v>88</v>
      </c>
      <c r="Z267" s="9">
        <v>89</v>
      </c>
      <c r="AA267" s="9">
        <v>90</v>
      </c>
      <c r="AB267" s="9">
        <v>91</v>
      </c>
      <c r="AC267" s="9">
        <v>92</v>
      </c>
      <c r="AD267" s="9">
        <v>93</v>
      </c>
      <c r="AE267" s="9">
        <v>94</v>
      </c>
      <c r="AF267" s="9">
        <v>95</v>
      </c>
    </row>
    <row r="269" spans="21:32" x14ac:dyDescent="0.25">
      <c r="U269" s="10" t="s">
        <v>2</v>
      </c>
      <c r="V269" s="10" t="s">
        <v>3</v>
      </c>
      <c r="W269" s="10" t="s">
        <v>4</v>
      </c>
      <c r="X269" s="10" t="s">
        <v>5</v>
      </c>
      <c r="Y269" s="10" t="s">
        <v>6</v>
      </c>
      <c r="Z269" s="10" t="s">
        <v>7</v>
      </c>
      <c r="AA269" s="10" t="s">
        <v>8</v>
      </c>
      <c r="AB269" s="10" t="s">
        <v>9</v>
      </c>
      <c r="AC269" s="10" t="s">
        <v>10</v>
      </c>
      <c r="AD269" s="10" t="s">
        <v>11</v>
      </c>
      <c r="AE269" s="10" t="s">
        <v>12</v>
      </c>
      <c r="AF269" s="10" t="s">
        <v>13</v>
      </c>
    </row>
    <row r="270" spans="21:32" x14ac:dyDescent="0.25">
      <c r="U270" s="10">
        <v>7</v>
      </c>
      <c r="V270" s="10">
        <v>7</v>
      </c>
      <c r="W270" s="10">
        <v>7</v>
      </c>
      <c r="X270" s="10">
        <v>7</v>
      </c>
      <c r="Y270" s="10">
        <v>7</v>
      </c>
      <c r="Z270" s="10">
        <v>7</v>
      </c>
      <c r="AA270" s="10">
        <v>7</v>
      </c>
      <c r="AB270" s="10">
        <v>7</v>
      </c>
      <c r="AC270" s="10">
        <v>7</v>
      </c>
      <c r="AD270" s="10">
        <v>7</v>
      </c>
      <c r="AE270" s="10">
        <v>7</v>
      </c>
      <c r="AF270" s="10">
        <v>7</v>
      </c>
    </row>
    <row r="271" spans="21:32" x14ac:dyDescent="0.25">
      <c r="U271" s="10">
        <v>96</v>
      </c>
      <c r="V271" s="10">
        <v>97</v>
      </c>
      <c r="W271" s="10">
        <v>98</v>
      </c>
      <c r="X271" s="10">
        <v>99</v>
      </c>
      <c r="Y271" s="10">
        <v>100</v>
      </c>
      <c r="Z271" s="10">
        <v>101</v>
      </c>
      <c r="AA271" s="10">
        <v>102</v>
      </c>
      <c r="AB271" s="10">
        <v>103</v>
      </c>
      <c r="AC271" s="10">
        <v>104</v>
      </c>
      <c r="AD271" s="10">
        <v>105</v>
      </c>
      <c r="AE271" s="10">
        <v>106</v>
      </c>
      <c r="AF271" s="10">
        <v>107</v>
      </c>
    </row>
    <row r="273" spans="21:21" x14ac:dyDescent="0.25">
      <c r="U273" s="3" t="s">
        <v>2</v>
      </c>
    </row>
    <row r="274" spans="21:21" x14ac:dyDescent="0.25">
      <c r="U274" s="3">
        <v>8</v>
      </c>
    </row>
    <row r="275" spans="21:21" x14ac:dyDescent="0.25">
      <c r="U275" s="3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6" zoomScaleNormal="100" workbookViewId="0">
      <selection activeCell="A26" sqref="A1:XFD1048576"/>
    </sheetView>
  </sheetViews>
  <sheetFormatPr defaultRowHeight="15.75" x14ac:dyDescent="0.25"/>
  <cols>
    <col min="1" max="1" width="24.625" style="58" bestFit="1" customWidth="1"/>
    <col min="2" max="2" width="17.5" style="58" customWidth="1"/>
    <col min="3" max="3" width="18.25" style="58" bestFit="1" customWidth="1"/>
    <col min="4" max="4" width="19.5" style="58" bestFit="1" customWidth="1"/>
    <col min="5" max="6" width="14.5" style="58" bestFit="1" customWidth="1"/>
    <col min="7" max="7" width="13.25" style="58" bestFit="1" customWidth="1"/>
    <col min="8" max="16384" width="9" style="58"/>
  </cols>
  <sheetData>
    <row r="1" spans="1:6" x14ac:dyDescent="0.25">
      <c r="C1" s="59" t="s">
        <v>339</v>
      </c>
    </row>
    <row r="2" spans="1:6" x14ac:dyDescent="0.25">
      <c r="A2" s="60" t="s">
        <v>1</v>
      </c>
    </row>
    <row r="3" spans="1:6" x14ac:dyDescent="0.25">
      <c r="A3" s="61" t="s">
        <v>340</v>
      </c>
    </row>
    <row r="4" spans="1:6" s="64" customFormat="1" ht="31.5" x14ac:dyDescent="0.25">
      <c r="A4" s="62" t="s">
        <v>345</v>
      </c>
      <c r="B4" s="63" t="s">
        <v>344</v>
      </c>
      <c r="C4" s="63" t="s">
        <v>353</v>
      </c>
      <c r="D4" s="63" t="s">
        <v>354</v>
      </c>
      <c r="E4" s="63" t="s">
        <v>349</v>
      </c>
      <c r="F4" s="63" t="s">
        <v>350</v>
      </c>
    </row>
    <row r="5" spans="1:6" x14ac:dyDescent="0.25">
      <c r="A5" s="50">
        <v>101</v>
      </c>
      <c r="B5" s="65" t="s">
        <v>342</v>
      </c>
      <c r="C5" s="65">
        <v>47238972</v>
      </c>
      <c r="D5" s="65" t="s">
        <v>328</v>
      </c>
      <c r="E5" s="50" t="s">
        <v>336</v>
      </c>
      <c r="F5" s="50" t="s">
        <v>343</v>
      </c>
    </row>
    <row r="6" spans="1:6" x14ac:dyDescent="0.25">
      <c r="A6" s="50">
        <v>102</v>
      </c>
      <c r="B6" s="73" t="s">
        <v>356</v>
      </c>
      <c r="C6" s="73">
        <v>74893859</v>
      </c>
      <c r="D6" s="73" t="s">
        <v>329</v>
      </c>
      <c r="E6" s="50" t="s">
        <v>336</v>
      </c>
      <c r="F6" s="50" t="s">
        <v>343</v>
      </c>
    </row>
    <row r="7" spans="1:6" x14ac:dyDescent="0.25">
      <c r="A7" s="50">
        <v>103</v>
      </c>
      <c r="B7" s="65" t="s">
        <v>337</v>
      </c>
      <c r="C7" s="65">
        <v>47238972</v>
      </c>
      <c r="D7" s="65" t="s">
        <v>328</v>
      </c>
      <c r="E7" s="51" t="s">
        <v>337</v>
      </c>
      <c r="F7" s="50" t="s">
        <v>343</v>
      </c>
    </row>
    <row r="8" spans="1:6" x14ac:dyDescent="0.25">
      <c r="A8" s="50">
        <v>104</v>
      </c>
      <c r="B8" s="73" t="s">
        <v>338</v>
      </c>
      <c r="C8" s="73">
        <v>44894359</v>
      </c>
      <c r="D8" s="73" t="s">
        <v>330</v>
      </c>
      <c r="E8" s="50"/>
      <c r="F8" s="50" t="s">
        <v>343</v>
      </c>
    </row>
    <row r="9" spans="1:6" x14ac:dyDescent="0.25">
      <c r="A9" s="50">
        <v>105</v>
      </c>
      <c r="B9" s="73" t="s">
        <v>357</v>
      </c>
      <c r="C9" s="73">
        <v>66848793</v>
      </c>
      <c r="D9" s="73" t="s">
        <v>333</v>
      </c>
      <c r="E9" s="50"/>
      <c r="F9" s="50" t="s">
        <v>343</v>
      </c>
    </row>
    <row r="10" spans="1:6" x14ac:dyDescent="0.25">
      <c r="A10" s="50">
        <v>106</v>
      </c>
      <c r="B10" s="51" t="s">
        <v>334</v>
      </c>
      <c r="C10" s="51">
        <v>28929378</v>
      </c>
      <c r="D10" s="51" t="s">
        <v>330</v>
      </c>
      <c r="E10" s="50"/>
      <c r="F10" s="50" t="s">
        <v>343</v>
      </c>
    </row>
    <row r="11" spans="1:6" x14ac:dyDescent="0.25">
      <c r="A11" s="50">
        <v>107</v>
      </c>
      <c r="B11" s="51" t="s">
        <v>335</v>
      </c>
      <c r="C11" s="51">
        <v>28929378</v>
      </c>
      <c r="D11" s="51" t="s">
        <v>330</v>
      </c>
      <c r="E11" s="50"/>
      <c r="F11" s="50" t="s">
        <v>343</v>
      </c>
    </row>
    <row r="12" spans="1:6" x14ac:dyDescent="0.25">
      <c r="A12" s="50">
        <v>851</v>
      </c>
      <c r="B12" s="51"/>
      <c r="C12" s="51">
        <v>17987293</v>
      </c>
      <c r="D12" s="51" t="s">
        <v>332</v>
      </c>
      <c r="E12" s="50"/>
      <c r="F12" s="50" t="s">
        <v>343</v>
      </c>
    </row>
    <row r="13" spans="1:6" x14ac:dyDescent="0.25">
      <c r="A13" s="50">
        <v>999</v>
      </c>
      <c r="B13" s="51"/>
      <c r="C13" s="51">
        <v>30494893</v>
      </c>
      <c r="D13" s="51" t="s">
        <v>331</v>
      </c>
      <c r="E13" s="50"/>
      <c r="F13" s="50" t="s">
        <v>343</v>
      </c>
    </row>
    <row r="14" spans="1:6" x14ac:dyDescent="0.25">
      <c r="A14" s="71"/>
      <c r="B14" s="76"/>
      <c r="C14" s="76"/>
      <c r="D14" s="76"/>
      <c r="E14" s="71"/>
      <c r="F14" s="71"/>
    </row>
    <row r="15" spans="1:6" x14ac:dyDescent="0.25">
      <c r="A15" s="60" t="s">
        <v>0</v>
      </c>
    </row>
    <row r="16" spans="1:6" x14ac:dyDescent="0.25">
      <c r="A16" s="61" t="s">
        <v>341</v>
      </c>
      <c r="B16" s="61" t="s">
        <v>340</v>
      </c>
    </row>
    <row r="17" spans="1:7" s="64" customFormat="1" ht="31.5" x14ac:dyDescent="0.25">
      <c r="A17" s="72" t="s">
        <v>326</v>
      </c>
      <c r="B17" s="72" t="s">
        <v>327</v>
      </c>
      <c r="C17" s="69" t="s">
        <v>347</v>
      </c>
      <c r="D17" s="63" t="s">
        <v>352</v>
      </c>
      <c r="E17" s="58"/>
      <c r="F17" s="58"/>
      <c r="G17" s="58"/>
    </row>
    <row r="18" spans="1:7" x14ac:dyDescent="0.25">
      <c r="A18" s="52">
        <v>101</v>
      </c>
      <c r="B18" s="52">
        <v>11</v>
      </c>
      <c r="C18" s="52">
        <v>47238972</v>
      </c>
      <c r="D18" s="52" t="s">
        <v>328</v>
      </c>
    </row>
    <row r="19" spans="1:7" x14ac:dyDescent="0.25">
      <c r="A19" s="53">
        <v>101</v>
      </c>
      <c r="B19" s="53">
        <v>12</v>
      </c>
      <c r="C19" s="53">
        <v>74893859</v>
      </c>
      <c r="D19" s="53" t="s">
        <v>329</v>
      </c>
    </row>
    <row r="20" spans="1:7" x14ac:dyDescent="0.25">
      <c r="A20" s="53">
        <v>101</v>
      </c>
      <c r="B20" s="53">
        <v>13</v>
      </c>
      <c r="C20" s="53">
        <v>66848793</v>
      </c>
      <c r="D20" s="53" t="s">
        <v>333</v>
      </c>
    </row>
    <row r="21" spans="1:7" x14ac:dyDescent="0.25">
      <c r="A21" s="53">
        <v>101</v>
      </c>
      <c r="B21" s="53">
        <v>14</v>
      </c>
      <c r="C21" s="53">
        <v>28929378</v>
      </c>
      <c r="D21" s="53" t="s">
        <v>330</v>
      </c>
    </row>
    <row r="22" spans="1:7" x14ac:dyDescent="0.25">
      <c r="A22" s="53">
        <v>101</v>
      </c>
      <c r="B22" s="53">
        <v>15</v>
      </c>
      <c r="C22" s="53">
        <v>17987293</v>
      </c>
      <c r="D22" s="53" t="s">
        <v>332</v>
      </c>
    </row>
    <row r="23" spans="1:7" x14ac:dyDescent="0.25">
      <c r="A23" s="53">
        <v>101</v>
      </c>
      <c r="B23" s="53">
        <v>16</v>
      </c>
      <c r="C23" s="53">
        <v>30494893</v>
      </c>
      <c r="D23" s="53" t="s">
        <v>331</v>
      </c>
    </row>
    <row r="24" spans="1:7" x14ac:dyDescent="0.25">
      <c r="A24" s="54">
        <v>851</v>
      </c>
      <c r="B24" s="54">
        <v>15</v>
      </c>
      <c r="C24" s="54">
        <v>17987293</v>
      </c>
      <c r="D24" s="54" t="s">
        <v>332</v>
      </c>
    </row>
    <row r="25" spans="1:7" x14ac:dyDescent="0.25">
      <c r="A25" s="55">
        <v>851</v>
      </c>
      <c r="B25" s="55">
        <v>13</v>
      </c>
      <c r="C25" s="55">
        <v>66848793</v>
      </c>
      <c r="D25" s="55" t="s">
        <v>333</v>
      </c>
    </row>
    <row r="26" spans="1:7" x14ac:dyDescent="0.25">
      <c r="A26" s="55">
        <v>851</v>
      </c>
      <c r="B26" s="55">
        <v>11</v>
      </c>
      <c r="C26" s="55">
        <v>47238972</v>
      </c>
      <c r="D26" s="55" t="s">
        <v>360</v>
      </c>
    </row>
    <row r="27" spans="1:7" x14ac:dyDescent="0.25">
      <c r="A27" s="55">
        <v>851</v>
      </c>
      <c r="B27" s="55">
        <v>66</v>
      </c>
      <c r="C27" s="55">
        <v>11239212</v>
      </c>
      <c r="D27" s="55" t="s">
        <v>359</v>
      </c>
    </row>
    <row r="28" spans="1:7" x14ac:dyDescent="0.25">
      <c r="A28" s="55">
        <v>851</v>
      </c>
      <c r="B28" s="55">
        <v>992</v>
      </c>
      <c r="C28" s="55">
        <v>22920292</v>
      </c>
      <c r="D28" s="55" t="s">
        <v>358</v>
      </c>
    </row>
    <row r="29" spans="1:7" x14ac:dyDescent="0.25">
      <c r="A29" s="71"/>
      <c r="B29" s="76"/>
      <c r="C29" s="76"/>
      <c r="D29" s="76"/>
      <c r="E29" s="71"/>
      <c r="F29" s="71"/>
    </row>
    <row r="30" spans="1:7" x14ac:dyDescent="0.25">
      <c r="A30" s="71"/>
      <c r="B30" s="76"/>
      <c r="C30" s="76"/>
      <c r="D30" s="76"/>
      <c r="E30" s="71"/>
      <c r="F30" s="71"/>
    </row>
    <row r="31" spans="1:7" x14ac:dyDescent="0.25">
      <c r="A31" s="71"/>
      <c r="B31" s="76"/>
      <c r="C31" s="76"/>
      <c r="D31" s="76"/>
      <c r="E31" s="71"/>
      <c r="F31" s="71"/>
    </row>
    <row r="33" spans="1:10" x14ac:dyDescent="0.25">
      <c r="A33" s="75" t="s">
        <v>367</v>
      </c>
      <c r="H33" s="66" t="s">
        <v>355</v>
      </c>
    </row>
    <row r="34" spans="1:10" x14ac:dyDescent="0.25">
      <c r="A34" s="67" t="s">
        <v>340</v>
      </c>
      <c r="H34" s="68"/>
      <c r="I34" s="68"/>
      <c r="J34" s="68"/>
    </row>
    <row r="35" spans="1:10" s="64" customFormat="1" ht="31.5" x14ac:dyDescent="0.25">
      <c r="A35" s="62" t="s">
        <v>346</v>
      </c>
      <c r="B35" s="69" t="s">
        <v>347</v>
      </c>
      <c r="C35" s="69" t="s">
        <v>348</v>
      </c>
      <c r="D35" s="63" t="s">
        <v>349</v>
      </c>
      <c r="E35" s="63" t="s">
        <v>350</v>
      </c>
      <c r="F35" s="70" t="s">
        <v>351</v>
      </c>
    </row>
    <row r="36" spans="1:10" x14ac:dyDescent="0.25">
      <c r="A36" s="50">
        <v>11</v>
      </c>
      <c r="B36" s="50">
        <v>47238972</v>
      </c>
      <c r="C36" s="50" t="s">
        <v>328</v>
      </c>
      <c r="D36" s="50" t="s">
        <v>342</v>
      </c>
      <c r="E36" s="50" t="s">
        <v>343</v>
      </c>
      <c r="F36" s="56">
        <v>101</v>
      </c>
    </row>
    <row r="37" spans="1:10" x14ac:dyDescent="0.25">
      <c r="A37" s="50">
        <v>11</v>
      </c>
      <c r="B37" s="50">
        <v>47238972</v>
      </c>
      <c r="C37" s="50" t="s">
        <v>328</v>
      </c>
      <c r="D37" s="51" t="s">
        <v>337</v>
      </c>
      <c r="E37" s="50" t="s">
        <v>343</v>
      </c>
      <c r="F37" s="56">
        <v>103</v>
      </c>
    </row>
    <row r="38" spans="1:10" x14ac:dyDescent="0.25">
      <c r="A38" s="50">
        <v>12</v>
      </c>
      <c r="B38" s="50">
        <v>74893859</v>
      </c>
      <c r="C38" s="51" t="s">
        <v>329</v>
      </c>
      <c r="D38" s="50" t="s">
        <v>336</v>
      </c>
      <c r="E38" s="50" t="s">
        <v>343</v>
      </c>
      <c r="F38" s="57">
        <v>102</v>
      </c>
    </row>
    <row r="39" spans="1:10" x14ac:dyDescent="0.25">
      <c r="A39" s="50">
        <v>13</v>
      </c>
      <c r="B39" s="50">
        <v>66848793</v>
      </c>
      <c r="C39" s="51" t="s">
        <v>333</v>
      </c>
      <c r="D39" s="50" t="s">
        <v>336</v>
      </c>
      <c r="E39" s="50" t="s">
        <v>343</v>
      </c>
      <c r="F39" s="57">
        <v>105</v>
      </c>
    </row>
    <row r="40" spans="1:10" x14ac:dyDescent="0.25">
      <c r="A40" s="50">
        <v>14</v>
      </c>
      <c r="B40" s="50">
        <v>28929378</v>
      </c>
      <c r="C40" s="51" t="s">
        <v>330</v>
      </c>
      <c r="D40" s="50"/>
      <c r="E40" s="50" t="s">
        <v>343</v>
      </c>
      <c r="F40" s="57">
        <v>106</v>
      </c>
    </row>
    <row r="41" spans="1:10" x14ac:dyDescent="0.25">
      <c r="A41" s="50">
        <v>15</v>
      </c>
      <c r="B41" s="51">
        <v>17987293</v>
      </c>
      <c r="C41" s="51" t="s">
        <v>332</v>
      </c>
      <c r="D41" s="50"/>
      <c r="E41" s="50" t="s">
        <v>343</v>
      </c>
      <c r="F41" s="57"/>
    </row>
    <row r="42" spans="1:10" x14ac:dyDescent="0.25">
      <c r="A42" s="50">
        <v>16</v>
      </c>
      <c r="B42" s="51">
        <v>30494893</v>
      </c>
      <c r="C42" s="51" t="s">
        <v>331</v>
      </c>
      <c r="D42" s="50"/>
      <c r="E42" s="50" t="s">
        <v>343</v>
      </c>
      <c r="F42" s="57"/>
    </row>
    <row r="43" spans="1:10" x14ac:dyDescent="0.25">
      <c r="B43" s="71"/>
      <c r="C43" s="71"/>
      <c r="D43" s="71"/>
      <c r="E43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F17" sqref="F17"/>
    </sheetView>
  </sheetViews>
  <sheetFormatPr defaultRowHeight="15.75" x14ac:dyDescent="0.25"/>
  <cols>
    <col min="1" max="1" width="24.625" style="58" bestFit="1" customWidth="1"/>
    <col min="2" max="2" width="17.5" style="58" customWidth="1"/>
    <col min="3" max="3" width="18.25" style="58" bestFit="1" customWidth="1"/>
    <col min="4" max="4" width="19.5" style="58" bestFit="1" customWidth="1"/>
    <col min="5" max="6" width="14.5" style="58" bestFit="1" customWidth="1"/>
    <col min="7" max="7" width="13.25" style="58" bestFit="1" customWidth="1"/>
    <col min="8" max="16384" width="9" style="58"/>
  </cols>
  <sheetData>
    <row r="1" spans="1:6" x14ac:dyDescent="0.25">
      <c r="C1" s="59"/>
    </row>
    <row r="2" spans="1:6" x14ac:dyDescent="0.25">
      <c r="A2" s="60" t="s">
        <v>1</v>
      </c>
    </row>
    <row r="3" spans="1:6" x14ac:dyDescent="0.25">
      <c r="A3" s="61" t="s">
        <v>340</v>
      </c>
    </row>
    <row r="4" spans="1:6" s="64" customFormat="1" ht="31.5" x14ac:dyDescent="0.25">
      <c r="A4" s="62" t="s">
        <v>345</v>
      </c>
      <c r="B4" s="63" t="s">
        <v>344</v>
      </c>
      <c r="C4" s="63" t="s">
        <v>353</v>
      </c>
      <c r="D4" s="63" t="s">
        <v>354</v>
      </c>
      <c r="E4" s="63" t="s">
        <v>349</v>
      </c>
      <c r="F4" s="63" t="s">
        <v>350</v>
      </c>
    </row>
    <row r="5" spans="1:6" x14ac:dyDescent="0.25">
      <c r="A5" s="50">
        <v>101</v>
      </c>
      <c r="B5" s="65" t="s">
        <v>368</v>
      </c>
      <c r="C5" s="65">
        <v>47238972</v>
      </c>
      <c r="D5" s="65" t="s">
        <v>328</v>
      </c>
      <c r="E5" s="50" t="s">
        <v>336</v>
      </c>
      <c r="F5" s="50" t="s">
        <v>343</v>
      </c>
    </row>
    <row r="6" spans="1:6" x14ac:dyDescent="0.25">
      <c r="A6" s="50">
        <v>102</v>
      </c>
      <c r="B6" s="73" t="s">
        <v>369</v>
      </c>
      <c r="C6" s="73">
        <v>74893859</v>
      </c>
      <c r="D6" s="73" t="s">
        <v>329</v>
      </c>
      <c r="E6" s="50" t="s">
        <v>336</v>
      </c>
      <c r="F6" s="50" t="s">
        <v>343</v>
      </c>
    </row>
    <row r="7" spans="1:6" x14ac:dyDescent="0.25">
      <c r="A7" s="50">
        <v>103</v>
      </c>
      <c r="B7" s="65" t="s">
        <v>370</v>
      </c>
      <c r="C7" s="65">
        <v>47238972</v>
      </c>
      <c r="D7" s="65" t="s">
        <v>328</v>
      </c>
      <c r="E7" s="51" t="s">
        <v>337</v>
      </c>
      <c r="F7" s="50" t="s">
        <v>343</v>
      </c>
    </row>
    <row r="8" spans="1:6" x14ac:dyDescent="0.25">
      <c r="A8" s="50">
        <v>104</v>
      </c>
      <c r="B8" s="73" t="s">
        <v>371</v>
      </c>
      <c r="C8" s="73">
        <v>44894359</v>
      </c>
      <c r="D8" s="73" t="s">
        <v>330</v>
      </c>
      <c r="E8" s="50"/>
      <c r="F8" s="50" t="s">
        <v>343</v>
      </c>
    </row>
    <row r="9" spans="1:6" x14ac:dyDescent="0.25">
      <c r="A9" s="50">
        <v>105</v>
      </c>
      <c r="B9" s="73" t="s">
        <v>372</v>
      </c>
      <c r="C9" s="73">
        <v>66848793</v>
      </c>
      <c r="D9" s="73" t="s">
        <v>333</v>
      </c>
      <c r="E9" s="50"/>
      <c r="F9" s="50" t="s">
        <v>343</v>
      </c>
    </row>
    <row r="10" spans="1:6" x14ac:dyDescent="0.25">
      <c r="A10" s="50">
        <v>106</v>
      </c>
      <c r="B10" s="51" t="s">
        <v>373</v>
      </c>
      <c r="C10" s="51">
        <v>28929378</v>
      </c>
      <c r="D10" s="51" t="s">
        <v>330</v>
      </c>
      <c r="E10" s="50"/>
      <c r="F10" s="50" t="s">
        <v>343</v>
      </c>
    </row>
    <row r="11" spans="1:6" x14ac:dyDescent="0.25">
      <c r="A11" s="50">
        <v>107</v>
      </c>
      <c r="B11" s="51" t="s">
        <v>374</v>
      </c>
      <c r="C11" s="51">
        <v>28929378</v>
      </c>
      <c r="D11" s="51" t="s">
        <v>330</v>
      </c>
      <c r="E11" s="50"/>
      <c r="F11" s="50" t="s">
        <v>343</v>
      </c>
    </row>
    <row r="12" spans="1:6" x14ac:dyDescent="0.25">
      <c r="A12" s="50">
        <v>851</v>
      </c>
      <c r="B12" s="51"/>
      <c r="C12" s="51">
        <v>17987293</v>
      </c>
      <c r="D12" s="51" t="s">
        <v>332</v>
      </c>
      <c r="E12" s="50"/>
      <c r="F12" s="50" t="s">
        <v>343</v>
      </c>
    </row>
    <row r="13" spans="1:6" x14ac:dyDescent="0.25">
      <c r="A13" s="50">
        <v>999</v>
      </c>
      <c r="B13" s="51"/>
      <c r="C13" s="51">
        <v>30494893</v>
      </c>
      <c r="D13" s="51" t="s">
        <v>331</v>
      </c>
      <c r="E13" s="50"/>
      <c r="F13" s="50" t="s">
        <v>343</v>
      </c>
    </row>
    <row r="14" spans="1:6" x14ac:dyDescent="0.25">
      <c r="A14" s="71"/>
      <c r="B14" s="76"/>
      <c r="C14" s="76"/>
      <c r="D14" s="76"/>
      <c r="E14" s="71"/>
      <c r="F14" s="71"/>
    </row>
    <row r="15" spans="1:6" x14ac:dyDescent="0.25">
      <c r="A15" s="60" t="s">
        <v>0</v>
      </c>
    </row>
    <row r="16" spans="1:6" x14ac:dyDescent="0.25">
      <c r="A16" s="61" t="s">
        <v>341</v>
      </c>
      <c r="B16" s="61" t="s">
        <v>340</v>
      </c>
    </row>
    <row r="17" spans="1:7" s="64" customFormat="1" ht="31.5" x14ac:dyDescent="0.25">
      <c r="A17" s="72" t="s">
        <v>326</v>
      </c>
      <c r="B17" s="72" t="s">
        <v>327</v>
      </c>
      <c r="C17" s="69" t="s">
        <v>347</v>
      </c>
      <c r="D17" s="63" t="s">
        <v>348</v>
      </c>
      <c r="E17" s="58"/>
      <c r="F17" s="58"/>
      <c r="G17" s="58"/>
    </row>
    <row r="18" spans="1:7" x14ac:dyDescent="0.25">
      <c r="A18" s="52">
        <v>101</v>
      </c>
      <c r="B18" s="52">
        <v>11</v>
      </c>
      <c r="C18" s="52">
        <v>47238972</v>
      </c>
      <c r="D18" s="52" t="s">
        <v>328</v>
      </c>
    </row>
    <row r="19" spans="1:7" x14ac:dyDescent="0.25">
      <c r="A19" s="53">
        <v>101</v>
      </c>
      <c r="B19" s="53">
        <v>12</v>
      </c>
      <c r="C19" s="53">
        <v>74893859</v>
      </c>
      <c r="D19" s="53" t="s">
        <v>329</v>
      </c>
    </row>
    <row r="20" spans="1:7" x14ac:dyDescent="0.25">
      <c r="A20" s="53">
        <v>101</v>
      </c>
      <c r="B20" s="53">
        <v>13</v>
      </c>
      <c r="C20" s="53">
        <v>66848793</v>
      </c>
      <c r="D20" s="53" t="s">
        <v>333</v>
      </c>
    </row>
    <row r="21" spans="1:7" x14ac:dyDescent="0.25">
      <c r="A21" s="53">
        <v>101</v>
      </c>
      <c r="B21" s="53">
        <v>14</v>
      </c>
      <c r="C21" s="53">
        <v>28929378</v>
      </c>
      <c r="D21" s="53" t="s">
        <v>330</v>
      </c>
    </row>
    <row r="22" spans="1:7" x14ac:dyDescent="0.25">
      <c r="A22" s="53">
        <v>101</v>
      </c>
      <c r="B22" s="53">
        <v>15</v>
      </c>
      <c r="C22" s="53">
        <v>17987293</v>
      </c>
      <c r="D22" s="53" t="s">
        <v>332</v>
      </c>
    </row>
    <row r="23" spans="1:7" x14ac:dyDescent="0.25">
      <c r="A23" s="53">
        <v>101</v>
      </c>
      <c r="B23" s="53">
        <v>16</v>
      </c>
      <c r="C23" s="53">
        <v>30494893</v>
      </c>
      <c r="D23" s="53" t="s">
        <v>331</v>
      </c>
    </row>
    <row r="24" spans="1:7" x14ac:dyDescent="0.25">
      <c r="A24" s="54">
        <v>851</v>
      </c>
      <c r="B24" s="54">
        <v>15</v>
      </c>
      <c r="C24" s="54">
        <v>17987293</v>
      </c>
      <c r="D24" s="54" t="s">
        <v>332</v>
      </c>
    </row>
    <row r="25" spans="1:7" x14ac:dyDescent="0.25">
      <c r="A25" s="55">
        <v>851</v>
      </c>
      <c r="B25" s="55">
        <v>13</v>
      </c>
      <c r="C25" s="55">
        <v>66848793</v>
      </c>
      <c r="D25" s="55" t="s">
        <v>333</v>
      </c>
    </row>
    <row r="26" spans="1:7" x14ac:dyDescent="0.25">
      <c r="A26" s="55">
        <v>851</v>
      </c>
      <c r="B26" s="55">
        <v>11</v>
      </c>
      <c r="C26" s="55">
        <v>47238972</v>
      </c>
      <c r="D26" s="55" t="s">
        <v>328</v>
      </c>
    </row>
    <row r="27" spans="1:7" x14ac:dyDescent="0.25">
      <c r="A27" s="55">
        <v>851</v>
      </c>
      <c r="B27" s="55">
        <v>66</v>
      </c>
      <c r="C27" s="55">
        <v>11239212</v>
      </c>
      <c r="D27" s="55" t="s">
        <v>359</v>
      </c>
    </row>
    <row r="28" spans="1:7" x14ac:dyDescent="0.25">
      <c r="A28" s="55">
        <v>851</v>
      </c>
      <c r="B28" s="55">
        <v>992</v>
      </c>
      <c r="C28" s="55">
        <v>22920292</v>
      </c>
      <c r="D28" s="55" t="s">
        <v>358</v>
      </c>
    </row>
    <row r="29" spans="1:7" x14ac:dyDescent="0.25">
      <c r="A29" s="71"/>
      <c r="B29" s="76"/>
      <c r="C29" s="76"/>
      <c r="D29" s="76"/>
      <c r="E29" s="71"/>
      <c r="F29" s="71"/>
    </row>
    <row r="30" spans="1:7" x14ac:dyDescent="0.25">
      <c r="A30" s="71"/>
      <c r="B30" s="76"/>
      <c r="C30" s="76"/>
      <c r="D30" s="76"/>
      <c r="E30" s="71"/>
      <c r="F30" s="71"/>
    </row>
    <row r="31" spans="1:7" x14ac:dyDescent="0.25">
      <c r="A31" s="71"/>
      <c r="B31" s="76"/>
      <c r="C31" s="76"/>
      <c r="D31" s="76"/>
      <c r="E31" s="71"/>
      <c r="F31" s="71"/>
    </row>
    <row r="33" spans="1:10" x14ac:dyDescent="0.25">
      <c r="A33" s="75" t="s">
        <v>367</v>
      </c>
      <c r="H33" s="66" t="s">
        <v>355</v>
      </c>
    </row>
    <row r="34" spans="1:10" x14ac:dyDescent="0.25">
      <c r="A34" s="67" t="s">
        <v>340</v>
      </c>
      <c r="H34" s="68"/>
      <c r="I34" s="68"/>
      <c r="J34" s="68"/>
    </row>
    <row r="35" spans="1:10" s="64" customFormat="1" ht="31.5" x14ac:dyDescent="0.25">
      <c r="A35" s="62" t="s">
        <v>346</v>
      </c>
      <c r="B35" s="69" t="s">
        <v>347</v>
      </c>
      <c r="C35" s="69" t="s">
        <v>348</v>
      </c>
      <c r="D35" s="63" t="s">
        <v>349</v>
      </c>
      <c r="E35" s="63" t="s">
        <v>350</v>
      </c>
      <c r="F35" s="70" t="s">
        <v>345</v>
      </c>
    </row>
    <row r="36" spans="1:10" x14ac:dyDescent="0.25">
      <c r="A36" s="50">
        <v>11</v>
      </c>
      <c r="B36" s="50">
        <v>47238972</v>
      </c>
      <c r="C36" s="50" t="s">
        <v>328</v>
      </c>
      <c r="D36" s="50" t="s">
        <v>342</v>
      </c>
      <c r="E36" s="50" t="s">
        <v>343</v>
      </c>
      <c r="F36" s="56">
        <v>101</v>
      </c>
    </row>
    <row r="37" spans="1:10" x14ac:dyDescent="0.25">
      <c r="A37" s="50">
        <v>11</v>
      </c>
      <c r="B37" s="50">
        <v>47238972</v>
      </c>
      <c r="C37" s="50" t="s">
        <v>328</v>
      </c>
      <c r="D37" s="51" t="s">
        <v>337</v>
      </c>
      <c r="E37" s="50" t="s">
        <v>343</v>
      </c>
      <c r="F37" s="56">
        <v>103</v>
      </c>
    </row>
    <row r="38" spans="1:10" x14ac:dyDescent="0.25">
      <c r="A38" s="50">
        <v>12</v>
      </c>
      <c r="B38" s="50">
        <v>74893859</v>
      </c>
      <c r="C38" s="51" t="s">
        <v>329</v>
      </c>
      <c r="D38" s="50" t="s">
        <v>336</v>
      </c>
      <c r="E38" s="50" t="s">
        <v>343</v>
      </c>
      <c r="F38" s="57">
        <v>102</v>
      </c>
    </row>
    <row r="39" spans="1:10" x14ac:dyDescent="0.25">
      <c r="A39" s="50">
        <v>13</v>
      </c>
      <c r="B39" s="50">
        <v>66848793</v>
      </c>
      <c r="C39" s="51" t="s">
        <v>333</v>
      </c>
      <c r="D39" s="50" t="s">
        <v>336</v>
      </c>
      <c r="E39" s="50" t="s">
        <v>343</v>
      </c>
      <c r="F39" s="57">
        <v>105</v>
      </c>
    </row>
    <row r="40" spans="1:10" x14ac:dyDescent="0.25">
      <c r="A40" s="50">
        <v>14</v>
      </c>
      <c r="B40" s="50">
        <v>28929378</v>
      </c>
      <c r="C40" s="51" t="s">
        <v>330</v>
      </c>
      <c r="D40" s="50"/>
      <c r="E40" s="50" t="s">
        <v>343</v>
      </c>
      <c r="F40" s="57">
        <v>106</v>
      </c>
    </row>
    <row r="41" spans="1:10" x14ac:dyDescent="0.25">
      <c r="A41" s="50">
        <v>15</v>
      </c>
      <c r="B41" s="51">
        <v>17987293</v>
      </c>
      <c r="C41" s="51" t="s">
        <v>332</v>
      </c>
      <c r="D41" s="50"/>
      <c r="E41" s="50" t="s">
        <v>343</v>
      </c>
      <c r="F41" s="57"/>
    </row>
    <row r="42" spans="1:10" x14ac:dyDescent="0.25">
      <c r="A42" s="50">
        <v>16</v>
      </c>
      <c r="B42" s="51">
        <v>30494893</v>
      </c>
      <c r="C42" s="51" t="s">
        <v>331</v>
      </c>
      <c r="D42" s="50"/>
      <c r="E42" s="50" t="s">
        <v>343</v>
      </c>
      <c r="F42" s="57"/>
    </row>
    <row r="43" spans="1:10" x14ac:dyDescent="0.25">
      <c r="B43" s="71"/>
      <c r="C43" s="71"/>
      <c r="D43" s="71"/>
      <c r="E43" s="7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08"/>
  <sheetViews>
    <sheetView zoomScale="55" zoomScaleNormal="55" workbookViewId="0">
      <pane xSplit="3" ySplit="5" topLeftCell="D62" activePane="bottomRight" state="frozen"/>
      <selection pane="topRight" activeCell="D1" sqref="D1"/>
      <selection pane="bottomLeft" activeCell="A6" sqref="A6"/>
      <selection pane="bottomRight" activeCell="C81" sqref="C81"/>
    </sheetView>
  </sheetViews>
  <sheetFormatPr defaultColWidth="3.25" defaultRowHeight="21" x14ac:dyDescent="0.25"/>
  <cols>
    <col min="1" max="1" width="4" style="2" bestFit="1" customWidth="1"/>
    <col min="2" max="2" width="35.25" style="1" customWidth="1"/>
    <col min="3" max="3" width="46.875" style="1" customWidth="1"/>
    <col min="4" max="4" width="11.75" style="1" bestFit="1" customWidth="1"/>
    <col min="5" max="5" width="12" style="1" bestFit="1" customWidth="1"/>
    <col min="6" max="6" width="6.875" style="1" bestFit="1" customWidth="1"/>
    <col min="7" max="7" width="10.125" style="1" bestFit="1" customWidth="1"/>
    <col min="8" max="8" width="39.625" style="1" bestFit="1" customWidth="1"/>
    <col min="9" max="12" width="5.75" style="2" bestFit="1" customWidth="1"/>
    <col min="13" max="13" width="8.875" style="2" bestFit="1" customWidth="1"/>
    <col min="14" max="14" width="11.75" style="2" bestFit="1" customWidth="1"/>
    <col min="15" max="15" width="5.75" style="2" customWidth="1"/>
    <col min="16" max="16" width="6.75" style="2" bestFit="1" customWidth="1"/>
    <col min="17" max="19" width="4.75" style="2" bestFit="1" customWidth="1"/>
    <col min="20" max="27" width="6.75" style="2" bestFit="1" customWidth="1"/>
    <col min="28" max="55" width="4.75" style="2" bestFit="1" customWidth="1"/>
    <col min="56" max="56" width="6.75" style="2" customWidth="1"/>
    <col min="57" max="58" width="6.75" style="2" bestFit="1" customWidth="1"/>
    <col min="59" max="59" width="6.75" style="2" customWidth="1"/>
    <col min="60" max="64" width="6.75" style="2" bestFit="1" customWidth="1"/>
    <col min="65" max="94" width="4.75" style="2" bestFit="1" customWidth="1"/>
    <col min="95" max="103" width="5.625" style="2" bestFit="1" customWidth="1"/>
    <col min="104" max="114" width="6.75" style="2" bestFit="1" customWidth="1"/>
    <col min="115" max="126" width="4.5" style="2" bestFit="1" customWidth="1"/>
    <col min="127" max="16384" width="3.25" style="2"/>
  </cols>
  <sheetData>
    <row r="1" spans="1:114" x14ac:dyDescent="0.25">
      <c r="O1" s="2" t="s">
        <v>151</v>
      </c>
      <c r="P1" s="3" t="s">
        <v>11</v>
      </c>
      <c r="Q1" s="3" t="s">
        <v>12</v>
      </c>
      <c r="R1" s="3" t="s">
        <v>13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5" t="s">
        <v>2</v>
      </c>
      <c r="AF1" s="5" t="s">
        <v>3</v>
      </c>
      <c r="AG1" s="5" t="s">
        <v>4</v>
      </c>
      <c r="AH1" s="5" t="s">
        <v>5</v>
      </c>
      <c r="AI1" s="5" t="s">
        <v>6</v>
      </c>
      <c r="AJ1" s="5" t="s">
        <v>7</v>
      </c>
      <c r="AK1" s="5" t="s">
        <v>8</v>
      </c>
      <c r="AL1" s="5" t="s">
        <v>9</v>
      </c>
      <c r="AM1" s="5" t="s">
        <v>10</v>
      </c>
      <c r="AN1" s="5" t="s">
        <v>11</v>
      </c>
      <c r="AO1" s="5" t="s">
        <v>12</v>
      </c>
      <c r="AP1" s="5" t="s">
        <v>13</v>
      </c>
      <c r="AQ1" s="6" t="s">
        <v>2</v>
      </c>
      <c r="AR1" s="6" t="s">
        <v>3</v>
      </c>
      <c r="AS1" s="6" t="s">
        <v>4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6" t="s">
        <v>13</v>
      </c>
      <c r="BC1" s="7" t="s">
        <v>2</v>
      </c>
      <c r="BD1" s="7" t="s">
        <v>3</v>
      </c>
      <c r="BE1" s="7" t="s">
        <v>4</v>
      </c>
      <c r="BF1" s="7" t="s">
        <v>5</v>
      </c>
      <c r="BG1" s="7" t="s">
        <v>6</v>
      </c>
      <c r="BH1" s="7" t="s">
        <v>7</v>
      </c>
      <c r="BI1" s="7" t="s">
        <v>8</v>
      </c>
      <c r="BJ1" s="7" t="s">
        <v>9</v>
      </c>
      <c r="BK1" s="7" t="s">
        <v>10</v>
      </c>
      <c r="BL1" s="7" t="s">
        <v>11</v>
      </c>
      <c r="BM1" s="7" t="s">
        <v>12</v>
      </c>
      <c r="BN1" s="7" t="s">
        <v>13</v>
      </c>
      <c r="BO1" s="8" t="s">
        <v>2</v>
      </c>
      <c r="BP1" s="8" t="s">
        <v>3</v>
      </c>
      <c r="BQ1" s="8" t="s">
        <v>4</v>
      </c>
      <c r="BR1" s="8" t="s">
        <v>5</v>
      </c>
      <c r="BS1" s="8" t="s">
        <v>6</v>
      </c>
      <c r="BT1" s="8" t="s">
        <v>7</v>
      </c>
      <c r="BU1" s="8" t="s">
        <v>8</v>
      </c>
      <c r="BV1" s="8" t="s">
        <v>9</v>
      </c>
      <c r="BW1" s="8" t="s">
        <v>10</v>
      </c>
      <c r="BX1" s="8" t="s">
        <v>11</v>
      </c>
      <c r="BY1" s="8" t="s">
        <v>12</v>
      </c>
      <c r="BZ1" s="8" t="s">
        <v>13</v>
      </c>
      <c r="CA1" s="9" t="s">
        <v>2</v>
      </c>
      <c r="CB1" s="9" t="s">
        <v>3</v>
      </c>
      <c r="CC1" s="9" t="s">
        <v>4</v>
      </c>
      <c r="CD1" s="9" t="s">
        <v>5</v>
      </c>
      <c r="CE1" s="9" t="s">
        <v>6</v>
      </c>
      <c r="CF1" s="9" t="s">
        <v>7</v>
      </c>
      <c r="CG1" s="9" t="s">
        <v>8</v>
      </c>
      <c r="CH1" s="9" t="s">
        <v>9</v>
      </c>
      <c r="CI1" s="9" t="s">
        <v>10</v>
      </c>
      <c r="CJ1" s="9" t="s">
        <v>11</v>
      </c>
      <c r="CK1" s="9" t="s">
        <v>12</v>
      </c>
      <c r="CL1" s="9" t="s">
        <v>13</v>
      </c>
      <c r="CM1" s="10" t="s">
        <v>2</v>
      </c>
      <c r="CN1" s="10" t="s">
        <v>3</v>
      </c>
      <c r="CO1" s="10" t="s">
        <v>4</v>
      </c>
      <c r="CP1" s="10" t="s">
        <v>5</v>
      </c>
      <c r="CQ1" s="10" t="s">
        <v>6</v>
      </c>
      <c r="CR1" s="10" t="s">
        <v>7</v>
      </c>
      <c r="CS1" s="10" t="s">
        <v>8</v>
      </c>
      <c r="CT1" s="10" t="s">
        <v>9</v>
      </c>
      <c r="CU1" s="10" t="s">
        <v>10</v>
      </c>
      <c r="CV1" s="10" t="s">
        <v>11</v>
      </c>
      <c r="CW1" s="10" t="s">
        <v>12</v>
      </c>
      <c r="CX1" s="10" t="s">
        <v>13</v>
      </c>
      <c r="CY1" s="3" t="s">
        <v>2</v>
      </c>
    </row>
    <row r="2" spans="1:114" x14ac:dyDescent="0.25">
      <c r="O2" s="2" t="s">
        <v>150</v>
      </c>
      <c r="P2" s="3">
        <v>0</v>
      </c>
      <c r="Q2" s="3">
        <v>0</v>
      </c>
      <c r="R2" s="3">
        <v>0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5">
        <v>2</v>
      </c>
      <c r="AF2" s="5">
        <v>2</v>
      </c>
      <c r="AG2" s="5">
        <v>2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6">
        <v>3</v>
      </c>
      <c r="AR2" s="6">
        <v>3</v>
      </c>
      <c r="AS2" s="6">
        <v>3</v>
      </c>
      <c r="AT2" s="6">
        <v>3</v>
      </c>
      <c r="AU2" s="6">
        <v>3</v>
      </c>
      <c r="AV2" s="6">
        <v>3</v>
      </c>
      <c r="AW2" s="6">
        <v>3</v>
      </c>
      <c r="AX2" s="6">
        <v>3</v>
      </c>
      <c r="AY2" s="6">
        <v>3</v>
      </c>
      <c r="AZ2" s="6">
        <v>3</v>
      </c>
      <c r="BA2" s="6">
        <v>3</v>
      </c>
      <c r="BB2" s="6">
        <v>3</v>
      </c>
      <c r="BC2" s="7">
        <v>4</v>
      </c>
      <c r="BD2" s="7">
        <v>4</v>
      </c>
      <c r="BE2" s="7">
        <v>4</v>
      </c>
      <c r="BF2" s="7">
        <v>4</v>
      </c>
      <c r="BG2" s="7">
        <v>4</v>
      </c>
      <c r="BH2" s="7">
        <v>4</v>
      </c>
      <c r="BI2" s="7">
        <v>4</v>
      </c>
      <c r="BJ2" s="7">
        <v>4</v>
      </c>
      <c r="BK2" s="7">
        <v>4</v>
      </c>
      <c r="BL2" s="7">
        <v>4</v>
      </c>
      <c r="BM2" s="7">
        <v>4</v>
      </c>
      <c r="BN2" s="7">
        <v>4</v>
      </c>
      <c r="BO2" s="8">
        <v>5</v>
      </c>
      <c r="BP2" s="8">
        <v>5</v>
      </c>
      <c r="BQ2" s="8">
        <v>5</v>
      </c>
      <c r="BR2" s="8">
        <v>5</v>
      </c>
      <c r="BS2" s="8">
        <v>5</v>
      </c>
      <c r="BT2" s="8">
        <v>5</v>
      </c>
      <c r="BU2" s="8">
        <v>5</v>
      </c>
      <c r="BV2" s="8">
        <v>5</v>
      </c>
      <c r="BW2" s="8">
        <v>5</v>
      </c>
      <c r="BX2" s="8">
        <v>5</v>
      </c>
      <c r="BY2" s="8">
        <v>5</v>
      </c>
      <c r="BZ2" s="8">
        <v>5</v>
      </c>
      <c r="CA2" s="9">
        <v>6</v>
      </c>
      <c r="CB2" s="9">
        <v>6</v>
      </c>
      <c r="CC2" s="9">
        <v>6</v>
      </c>
      <c r="CD2" s="9">
        <v>6</v>
      </c>
      <c r="CE2" s="9">
        <v>6</v>
      </c>
      <c r="CF2" s="9">
        <v>6</v>
      </c>
      <c r="CG2" s="9">
        <v>6</v>
      </c>
      <c r="CH2" s="9">
        <v>6</v>
      </c>
      <c r="CI2" s="9">
        <v>6</v>
      </c>
      <c r="CJ2" s="9">
        <v>6</v>
      </c>
      <c r="CK2" s="9">
        <v>6</v>
      </c>
      <c r="CL2" s="9">
        <v>6</v>
      </c>
      <c r="CM2" s="10">
        <v>7</v>
      </c>
      <c r="CN2" s="10">
        <v>7</v>
      </c>
      <c r="CO2" s="10">
        <v>7</v>
      </c>
      <c r="CP2" s="10">
        <v>7</v>
      </c>
      <c r="CQ2" s="10">
        <v>7</v>
      </c>
      <c r="CR2" s="10">
        <v>7</v>
      </c>
      <c r="CS2" s="10">
        <v>7</v>
      </c>
      <c r="CT2" s="10">
        <v>7</v>
      </c>
      <c r="CU2" s="10">
        <v>7</v>
      </c>
      <c r="CV2" s="10">
        <v>7</v>
      </c>
      <c r="CW2" s="10">
        <v>7</v>
      </c>
      <c r="CX2" s="10">
        <v>7</v>
      </c>
      <c r="CY2" s="3">
        <v>8</v>
      </c>
    </row>
    <row r="3" spans="1:114" x14ac:dyDescent="0.25">
      <c r="C3" s="1" t="s">
        <v>221</v>
      </c>
      <c r="D3" s="1" t="s">
        <v>73</v>
      </c>
      <c r="E3" s="1" t="s">
        <v>77</v>
      </c>
      <c r="F3" s="1" t="s">
        <v>75</v>
      </c>
      <c r="G3" s="1" t="s">
        <v>74</v>
      </c>
      <c r="H3" s="1" t="s">
        <v>170</v>
      </c>
      <c r="K3" s="2" t="s">
        <v>76</v>
      </c>
      <c r="O3" s="2" t="s">
        <v>149</v>
      </c>
      <c r="P3" s="3">
        <v>21</v>
      </c>
      <c r="Q3" s="3">
        <v>22</v>
      </c>
      <c r="R3" s="3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29</v>
      </c>
      <c r="Y3" s="4">
        <v>30</v>
      </c>
      <c r="Z3" s="4">
        <v>31</v>
      </c>
      <c r="AA3" s="4">
        <v>32</v>
      </c>
      <c r="AB3" s="4">
        <v>33</v>
      </c>
      <c r="AC3" s="4">
        <v>34</v>
      </c>
      <c r="AD3" s="4">
        <v>35</v>
      </c>
      <c r="AE3" s="5">
        <v>36</v>
      </c>
      <c r="AF3" s="5">
        <v>37</v>
      </c>
      <c r="AG3" s="5">
        <v>38</v>
      </c>
      <c r="AH3" s="5">
        <v>39</v>
      </c>
      <c r="AI3" s="5">
        <v>40</v>
      </c>
      <c r="AJ3" s="5">
        <v>41</v>
      </c>
      <c r="AK3" s="5">
        <v>42</v>
      </c>
      <c r="AL3" s="5">
        <v>43</v>
      </c>
      <c r="AM3" s="5">
        <v>44</v>
      </c>
      <c r="AN3" s="5">
        <v>45</v>
      </c>
      <c r="AO3" s="5">
        <v>46</v>
      </c>
      <c r="AP3" s="5">
        <v>47</v>
      </c>
      <c r="AQ3" s="6">
        <v>48</v>
      </c>
      <c r="AR3" s="6">
        <v>49</v>
      </c>
      <c r="AS3" s="6">
        <v>50</v>
      </c>
      <c r="AT3" s="6">
        <v>51</v>
      </c>
      <c r="AU3" s="6">
        <v>52</v>
      </c>
      <c r="AV3" s="6">
        <v>53</v>
      </c>
      <c r="AW3" s="6">
        <v>54</v>
      </c>
      <c r="AX3" s="6">
        <v>55</v>
      </c>
      <c r="AY3" s="6">
        <v>56</v>
      </c>
      <c r="AZ3" s="6">
        <v>57</v>
      </c>
      <c r="BA3" s="6">
        <v>58</v>
      </c>
      <c r="BB3" s="6">
        <v>59</v>
      </c>
      <c r="BC3" s="7">
        <v>60</v>
      </c>
      <c r="BD3" s="7">
        <v>61</v>
      </c>
      <c r="BE3" s="7">
        <v>62</v>
      </c>
      <c r="BF3" s="7">
        <v>63</v>
      </c>
      <c r="BG3" s="7">
        <v>64</v>
      </c>
      <c r="BH3" s="7">
        <v>65</v>
      </c>
      <c r="BI3" s="7">
        <v>66</v>
      </c>
      <c r="BJ3" s="7">
        <v>67</v>
      </c>
      <c r="BK3" s="7">
        <v>68</v>
      </c>
      <c r="BL3" s="7">
        <v>69</v>
      </c>
      <c r="BM3" s="7">
        <v>70</v>
      </c>
      <c r="BN3" s="7">
        <v>71</v>
      </c>
      <c r="BO3" s="8">
        <v>72</v>
      </c>
      <c r="BP3" s="8">
        <v>73</v>
      </c>
      <c r="BQ3" s="8">
        <v>74</v>
      </c>
      <c r="BR3" s="8">
        <v>75</v>
      </c>
      <c r="BS3" s="8">
        <v>76</v>
      </c>
      <c r="BT3" s="8">
        <v>77</v>
      </c>
      <c r="BU3" s="8">
        <v>78</v>
      </c>
      <c r="BV3" s="8">
        <v>79</v>
      </c>
      <c r="BW3" s="8">
        <v>80</v>
      </c>
      <c r="BX3" s="8">
        <v>81</v>
      </c>
      <c r="BY3" s="8">
        <v>82</v>
      </c>
      <c r="BZ3" s="8">
        <v>83</v>
      </c>
      <c r="CA3" s="9">
        <v>84</v>
      </c>
      <c r="CB3" s="9">
        <v>85</v>
      </c>
      <c r="CC3" s="9">
        <v>86</v>
      </c>
      <c r="CD3" s="9">
        <v>87</v>
      </c>
      <c r="CE3" s="9">
        <v>88</v>
      </c>
      <c r="CF3" s="9">
        <v>89</v>
      </c>
      <c r="CG3" s="9">
        <v>90</v>
      </c>
      <c r="CH3" s="9">
        <v>91</v>
      </c>
      <c r="CI3" s="9">
        <v>92</v>
      </c>
      <c r="CJ3" s="9">
        <v>93</v>
      </c>
      <c r="CK3" s="9">
        <v>94</v>
      </c>
      <c r="CL3" s="9">
        <v>95</v>
      </c>
      <c r="CM3" s="10">
        <v>96</v>
      </c>
      <c r="CN3" s="10">
        <v>97</v>
      </c>
      <c r="CO3" s="10">
        <v>98</v>
      </c>
      <c r="CP3" s="10">
        <v>99</v>
      </c>
      <c r="CQ3" s="10">
        <v>100</v>
      </c>
      <c r="CR3" s="10">
        <v>101</v>
      </c>
      <c r="CS3" s="10">
        <v>102</v>
      </c>
      <c r="CT3" s="10">
        <v>103</v>
      </c>
      <c r="CU3" s="10">
        <v>104</v>
      </c>
      <c r="CV3" s="10">
        <v>105</v>
      </c>
      <c r="CW3" s="10">
        <v>106</v>
      </c>
      <c r="CX3" s="10">
        <v>107</v>
      </c>
      <c r="CY3" s="3">
        <v>108</v>
      </c>
    </row>
    <row r="4" spans="1:114" x14ac:dyDescent="0.25">
      <c r="I4" s="2" t="s">
        <v>71</v>
      </c>
      <c r="K4" s="1" t="s">
        <v>72</v>
      </c>
      <c r="O4" s="2" t="s">
        <v>148</v>
      </c>
      <c r="BL4" s="2">
        <v>440</v>
      </c>
      <c r="CY4" s="10" t="s">
        <v>2</v>
      </c>
      <c r="CZ4" s="10" t="s">
        <v>3</v>
      </c>
      <c r="DA4" s="10" t="s">
        <v>4</v>
      </c>
      <c r="DB4" s="10" t="s">
        <v>5</v>
      </c>
      <c r="DC4" s="10" t="s">
        <v>6</v>
      </c>
      <c r="DD4" s="10" t="s">
        <v>7</v>
      </c>
      <c r="DE4" s="10" t="s">
        <v>8</v>
      </c>
      <c r="DF4" s="10" t="s">
        <v>9</v>
      </c>
      <c r="DG4" s="10" t="s">
        <v>10</v>
      </c>
      <c r="DH4" s="10" t="s">
        <v>11</v>
      </c>
      <c r="DI4" s="10" t="s">
        <v>12</v>
      </c>
      <c r="DJ4" s="10" t="s">
        <v>13</v>
      </c>
    </row>
    <row r="5" spans="1:114" x14ac:dyDescent="0.25">
      <c r="I5" s="2" t="s">
        <v>67</v>
      </c>
      <c r="J5" s="2" t="s">
        <v>66</v>
      </c>
      <c r="K5" s="2" t="s">
        <v>65</v>
      </c>
      <c r="L5" s="2" t="s">
        <v>66</v>
      </c>
      <c r="M5" s="2" t="s">
        <v>141</v>
      </c>
      <c r="N5" s="1" t="s">
        <v>70</v>
      </c>
      <c r="CY5" s="10">
        <v>108</v>
      </c>
      <c r="CZ5" s="10">
        <v>109</v>
      </c>
      <c r="DA5" s="10">
        <v>110</v>
      </c>
      <c r="DB5" s="10">
        <v>111</v>
      </c>
      <c r="DC5" s="10">
        <v>112</v>
      </c>
      <c r="DD5" s="10">
        <v>113</v>
      </c>
      <c r="DE5" s="10">
        <v>114</v>
      </c>
      <c r="DF5" s="10">
        <v>115</v>
      </c>
      <c r="DG5" s="10">
        <v>116</v>
      </c>
      <c r="DH5" s="10">
        <v>117</v>
      </c>
      <c r="DI5" s="10">
        <v>118</v>
      </c>
      <c r="DJ5" s="10">
        <v>119</v>
      </c>
    </row>
    <row r="6" spans="1:114" x14ac:dyDescent="0.25">
      <c r="N6" s="1"/>
      <c r="CY6" s="10">
        <v>96</v>
      </c>
      <c r="CZ6" s="10">
        <v>97</v>
      </c>
      <c r="DA6" s="10">
        <v>98</v>
      </c>
      <c r="DB6" s="10">
        <v>99</v>
      </c>
      <c r="DC6" s="10">
        <v>100</v>
      </c>
      <c r="DD6" s="10">
        <v>101</v>
      </c>
      <c r="DE6" s="10">
        <v>102</v>
      </c>
      <c r="DF6" s="10">
        <v>103</v>
      </c>
      <c r="DG6" s="10">
        <v>104</v>
      </c>
      <c r="DH6" s="10">
        <v>105</v>
      </c>
      <c r="DI6" s="10">
        <v>106</v>
      </c>
      <c r="DJ6" s="10">
        <v>107</v>
      </c>
    </row>
    <row r="7" spans="1:114" s="32" customFormat="1" x14ac:dyDescent="0.25">
      <c r="A7" s="32" t="s">
        <v>126</v>
      </c>
      <c r="B7" s="33" t="s">
        <v>245</v>
      </c>
      <c r="C7" s="33" t="s">
        <v>219</v>
      </c>
      <c r="D7" s="33">
        <v>0</v>
      </c>
      <c r="E7" s="33">
        <f>127-1</f>
        <v>126</v>
      </c>
      <c r="F7" s="33"/>
      <c r="G7" s="33"/>
      <c r="H7" s="33"/>
    </row>
    <row r="8" spans="1:114" s="32" customFormat="1" x14ac:dyDescent="0.25">
      <c r="A8" s="32" t="s">
        <v>126</v>
      </c>
      <c r="B8" s="33" t="s">
        <v>199</v>
      </c>
      <c r="C8" s="33" t="s">
        <v>214</v>
      </c>
      <c r="D8" s="33">
        <v>0</v>
      </c>
      <c r="E8" s="33">
        <f>111-1</f>
        <v>110</v>
      </c>
      <c r="F8" s="33"/>
      <c r="G8" s="33"/>
      <c r="H8" s="33"/>
    </row>
    <row r="9" spans="1:114" s="32" customFormat="1" x14ac:dyDescent="0.25">
      <c r="A9" s="32" t="s">
        <v>186</v>
      </c>
      <c r="B9" s="33" t="s">
        <v>187</v>
      </c>
      <c r="C9" s="33" t="s">
        <v>216</v>
      </c>
      <c r="D9" s="33">
        <v>0</v>
      </c>
      <c r="E9" s="33">
        <f>122-1</f>
        <v>121</v>
      </c>
      <c r="F9" s="33"/>
      <c r="G9" s="33"/>
      <c r="H9" s="34">
        <v>2000</v>
      </c>
    </row>
    <row r="10" spans="1:114" s="32" customFormat="1" x14ac:dyDescent="0.25">
      <c r="A10" s="32" t="s">
        <v>185</v>
      </c>
      <c r="B10" s="33" t="s">
        <v>187</v>
      </c>
      <c r="C10" s="33" t="s">
        <v>58</v>
      </c>
      <c r="D10" s="33"/>
      <c r="E10" s="33"/>
      <c r="F10" s="33" t="s">
        <v>126</v>
      </c>
      <c r="G10" s="33"/>
      <c r="H10" s="33"/>
      <c r="I10" s="32" t="s">
        <v>26</v>
      </c>
      <c r="J10" s="32" t="s">
        <v>47</v>
      </c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</row>
    <row r="11" spans="1:114" s="32" customFormat="1" x14ac:dyDescent="0.25">
      <c r="A11" s="32" t="s">
        <v>126</v>
      </c>
      <c r="B11" s="33" t="s">
        <v>187</v>
      </c>
      <c r="C11" s="33" t="s">
        <v>59</v>
      </c>
      <c r="D11" s="33"/>
      <c r="E11" s="33"/>
      <c r="F11" s="33" t="s">
        <v>126</v>
      </c>
      <c r="G11" s="33"/>
      <c r="H11" s="33"/>
      <c r="I11" s="32" t="s">
        <v>30</v>
      </c>
      <c r="J11" s="32" t="s">
        <v>22</v>
      </c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</row>
    <row r="12" spans="1:114" s="32" customFormat="1" x14ac:dyDescent="0.25">
      <c r="A12" s="32" t="s">
        <v>126</v>
      </c>
      <c r="B12" s="33" t="s">
        <v>188</v>
      </c>
      <c r="C12" s="33" t="s">
        <v>60</v>
      </c>
      <c r="D12" s="33"/>
      <c r="E12" s="33"/>
      <c r="F12" s="33"/>
      <c r="G12" s="33"/>
      <c r="H12" s="33"/>
      <c r="I12" s="32" t="s">
        <v>54</v>
      </c>
      <c r="J12" s="32" t="s">
        <v>50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</row>
    <row r="13" spans="1:114" s="32" customFormat="1" x14ac:dyDescent="0.25">
      <c r="A13" s="32" t="s">
        <v>126</v>
      </c>
      <c r="B13" s="33" t="s">
        <v>189</v>
      </c>
      <c r="C13" s="33" t="s">
        <v>61</v>
      </c>
      <c r="D13" s="33"/>
      <c r="E13" s="33"/>
      <c r="F13" s="33"/>
      <c r="G13" s="33"/>
      <c r="H13" s="33"/>
      <c r="I13" s="32" t="s">
        <v>34</v>
      </c>
      <c r="J13" s="32" t="s">
        <v>20</v>
      </c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</row>
    <row r="14" spans="1:114" s="32" customFormat="1" x14ac:dyDescent="0.25">
      <c r="A14" s="32" t="s">
        <v>126</v>
      </c>
      <c r="B14" s="33" t="s">
        <v>187</v>
      </c>
      <c r="C14" s="33" t="s">
        <v>62</v>
      </c>
      <c r="D14" s="33"/>
      <c r="E14" s="33"/>
      <c r="F14" s="33"/>
      <c r="G14" s="33"/>
      <c r="H14" s="33"/>
      <c r="I14" s="32" t="s">
        <v>40</v>
      </c>
      <c r="J14" s="32" t="s">
        <v>39</v>
      </c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</row>
    <row r="18" spans="1:103" s="32" customFormat="1" x14ac:dyDescent="0.25">
      <c r="A18" s="32" t="s">
        <v>126</v>
      </c>
      <c r="B18" s="33" t="s">
        <v>194</v>
      </c>
      <c r="C18" s="33" t="s">
        <v>140</v>
      </c>
      <c r="D18" s="33">
        <v>0</v>
      </c>
      <c r="E18" s="33">
        <f>110-1</f>
        <v>109</v>
      </c>
      <c r="F18" s="33" t="s">
        <v>126</v>
      </c>
      <c r="G18" s="33">
        <v>127</v>
      </c>
      <c r="H18" s="33"/>
    </row>
    <row r="19" spans="1:103" s="32" customFormat="1" x14ac:dyDescent="0.25">
      <c r="A19" s="32" t="s">
        <v>186</v>
      </c>
      <c r="B19" s="33" t="s">
        <v>243</v>
      </c>
      <c r="C19" s="33" t="s">
        <v>235</v>
      </c>
      <c r="D19" s="33">
        <v>0</v>
      </c>
      <c r="E19" s="33">
        <f>112-1</f>
        <v>111</v>
      </c>
      <c r="F19" s="33"/>
      <c r="G19" s="33">
        <v>70</v>
      </c>
      <c r="H19" s="33"/>
    </row>
    <row r="20" spans="1:103" s="32" customFormat="1" x14ac:dyDescent="0.25">
      <c r="A20" s="32" t="s">
        <v>185</v>
      </c>
      <c r="B20" s="33" t="s">
        <v>195</v>
      </c>
      <c r="C20" s="39" t="s">
        <v>125</v>
      </c>
      <c r="D20" s="33">
        <v>0</v>
      </c>
      <c r="E20" s="33" t="s">
        <v>127</v>
      </c>
      <c r="F20" s="33" t="s">
        <v>126</v>
      </c>
      <c r="G20" s="33">
        <v>127</v>
      </c>
      <c r="H20" s="33"/>
      <c r="I20" s="32" t="s">
        <v>38</v>
      </c>
      <c r="J20" s="32" t="s">
        <v>39</v>
      </c>
      <c r="K20" s="32">
        <v>33</v>
      </c>
      <c r="L20" s="32">
        <v>62</v>
      </c>
      <c r="N20" s="32">
        <f t="shared" ref="N20:N29" si="0">L20-K20+1</f>
        <v>30</v>
      </c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103" s="32" customFormat="1" x14ac:dyDescent="0.25">
      <c r="A21" s="32" t="s">
        <v>126</v>
      </c>
      <c r="B21" s="33" t="s">
        <v>243</v>
      </c>
      <c r="C21" s="33" t="s">
        <v>35</v>
      </c>
      <c r="D21" s="33">
        <v>0</v>
      </c>
      <c r="E21" s="33" t="s">
        <v>127</v>
      </c>
      <c r="F21" s="33" t="s">
        <v>126</v>
      </c>
      <c r="G21" s="33">
        <v>127</v>
      </c>
      <c r="H21" s="33"/>
      <c r="I21" s="38" t="s">
        <v>36</v>
      </c>
      <c r="J21" s="38" t="s">
        <v>37</v>
      </c>
      <c r="K21" s="38">
        <v>50</v>
      </c>
      <c r="L21" s="38">
        <v>91</v>
      </c>
      <c r="M21" s="38"/>
      <c r="N21" s="38">
        <f t="shared" si="0"/>
        <v>42</v>
      </c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</row>
    <row r="22" spans="1:103" s="32" customFormat="1" x14ac:dyDescent="0.25">
      <c r="A22" s="32" t="s">
        <v>186</v>
      </c>
      <c r="B22" s="33" t="s">
        <v>194</v>
      </c>
      <c r="C22" s="33" t="s">
        <v>42</v>
      </c>
      <c r="D22" s="33">
        <v>0</v>
      </c>
      <c r="E22" s="33" t="s">
        <v>127</v>
      </c>
      <c r="F22" s="33" t="s">
        <v>126</v>
      </c>
      <c r="G22" s="33">
        <v>127</v>
      </c>
      <c r="H22" s="33"/>
      <c r="I22" s="38" t="s">
        <v>40</v>
      </c>
      <c r="J22" s="38" t="s">
        <v>22</v>
      </c>
      <c r="K22" s="38">
        <v>38</v>
      </c>
      <c r="L22" s="38">
        <v>74</v>
      </c>
      <c r="M22" s="38"/>
      <c r="N22" s="38">
        <f t="shared" si="0"/>
        <v>37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</row>
    <row r="23" spans="1:103" x14ac:dyDescent="0.25">
      <c r="B23" s="1" t="s">
        <v>305</v>
      </c>
      <c r="C23" s="27" t="s">
        <v>130</v>
      </c>
      <c r="D23" s="1">
        <v>0</v>
      </c>
      <c r="E23" s="1">
        <f>57-1</f>
        <v>56</v>
      </c>
      <c r="F23" s="1" t="s">
        <v>126</v>
      </c>
      <c r="G23" s="42">
        <v>70</v>
      </c>
      <c r="H23" s="1" t="s">
        <v>171</v>
      </c>
      <c r="I23" s="2" t="s">
        <v>44</v>
      </c>
      <c r="J23" s="2" t="s">
        <v>47</v>
      </c>
      <c r="K23" s="2">
        <v>52</v>
      </c>
      <c r="L23" s="2">
        <v>81</v>
      </c>
      <c r="N23" s="2">
        <f t="shared" si="0"/>
        <v>30</v>
      </c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</row>
    <row r="24" spans="1:103" x14ac:dyDescent="0.25">
      <c r="B24" s="1" t="s">
        <v>305</v>
      </c>
      <c r="C24" s="26" t="s">
        <v>132</v>
      </c>
      <c r="D24" s="1">
        <v>0</v>
      </c>
      <c r="E24" s="1">
        <f>58-1</f>
        <v>57</v>
      </c>
      <c r="F24" s="1" t="s">
        <v>126</v>
      </c>
      <c r="G24" s="42">
        <v>70</v>
      </c>
      <c r="H24" s="1" t="s">
        <v>171</v>
      </c>
      <c r="I24" s="2" t="s">
        <v>19</v>
      </c>
      <c r="J24" s="2" t="s">
        <v>50</v>
      </c>
      <c r="K24" s="2">
        <v>40</v>
      </c>
      <c r="L24" s="2">
        <v>69</v>
      </c>
      <c r="N24" s="2">
        <f t="shared" si="0"/>
        <v>30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103" x14ac:dyDescent="0.25">
      <c r="B25" s="1" t="s">
        <v>305</v>
      </c>
      <c r="C25" s="26" t="s">
        <v>133</v>
      </c>
      <c r="D25" s="1">
        <v>0</v>
      </c>
      <c r="E25" s="1">
        <f>59-1</f>
        <v>58</v>
      </c>
      <c r="F25" s="1" t="s">
        <v>126</v>
      </c>
      <c r="G25" s="42">
        <v>70</v>
      </c>
      <c r="H25" s="1" t="s">
        <v>171</v>
      </c>
      <c r="I25" s="2" t="s">
        <v>51</v>
      </c>
      <c r="J25" s="2" t="s">
        <v>39</v>
      </c>
      <c r="K25" s="2">
        <v>28</v>
      </c>
      <c r="L25" s="2">
        <v>62</v>
      </c>
      <c r="N25" s="2">
        <f t="shared" si="0"/>
        <v>35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103" x14ac:dyDescent="0.25">
      <c r="B26" s="1" t="s">
        <v>305</v>
      </c>
      <c r="C26" s="26" t="s">
        <v>131</v>
      </c>
      <c r="D26" s="1">
        <v>0</v>
      </c>
      <c r="E26" s="1">
        <f>61-1</f>
        <v>60</v>
      </c>
      <c r="F26" s="1" t="s">
        <v>126</v>
      </c>
      <c r="G26" s="42">
        <v>70</v>
      </c>
      <c r="H26" s="1" t="s">
        <v>171</v>
      </c>
      <c r="I26" s="2" t="s">
        <v>43</v>
      </c>
      <c r="J26" s="2" t="s">
        <v>45</v>
      </c>
      <c r="K26" s="2">
        <v>35</v>
      </c>
      <c r="L26" s="2">
        <v>77</v>
      </c>
      <c r="N26" s="2">
        <f t="shared" si="0"/>
        <v>43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103" x14ac:dyDescent="0.25">
      <c r="B27" s="1" t="s">
        <v>305</v>
      </c>
      <c r="C27" s="26" t="s">
        <v>128</v>
      </c>
      <c r="D27" s="1">
        <v>0</v>
      </c>
      <c r="E27" s="1">
        <f>70-1</f>
        <v>69</v>
      </c>
      <c r="F27" s="1" t="s">
        <v>126</v>
      </c>
      <c r="G27" s="42">
        <v>70</v>
      </c>
      <c r="H27" s="1" t="s">
        <v>171</v>
      </c>
      <c r="I27" s="2" t="s">
        <v>44</v>
      </c>
      <c r="J27" s="2" t="s">
        <v>45</v>
      </c>
      <c r="K27" s="2">
        <v>52</v>
      </c>
      <c r="L27" s="2">
        <v>77</v>
      </c>
      <c r="N27" s="2">
        <f t="shared" si="0"/>
        <v>26</v>
      </c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103" ht="21.75" thickBot="1" x14ac:dyDescent="0.3">
      <c r="B28" s="1" t="s">
        <v>305</v>
      </c>
      <c r="C28" s="26" t="s">
        <v>129</v>
      </c>
      <c r="D28" s="1">
        <v>0</v>
      </c>
      <c r="E28" s="1">
        <f>71-1</f>
        <v>70</v>
      </c>
      <c r="F28" s="1" t="s">
        <v>126</v>
      </c>
      <c r="G28" s="45">
        <v>60</v>
      </c>
      <c r="H28" s="1" t="s">
        <v>171</v>
      </c>
      <c r="I28" s="2" t="s">
        <v>43</v>
      </c>
      <c r="J28" s="2" t="s">
        <v>22</v>
      </c>
      <c r="K28" s="2">
        <v>35</v>
      </c>
      <c r="L28" s="2">
        <v>74</v>
      </c>
      <c r="N28" s="2">
        <f t="shared" si="0"/>
        <v>40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</row>
    <row r="29" spans="1:103" ht="21.75" thickBot="1" x14ac:dyDescent="0.3">
      <c r="B29" s="1" t="s">
        <v>302</v>
      </c>
      <c r="C29" s="26" t="s">
        <v>111</v>
      </c>
      <c r="D29" s="1">
        <v>0</v>
      </c>
      <c r="E29" s="1">
        <f>1-1</f>
        <v>0</v>
      </c>
      <c r="F29" s="43" t="s">
        <v>126</v>
      </c>
      <c r="G29" s="47">
        <v>90</v>
      </c>
      <c r="H29" s="44">
        <v>19000</v>
      </c>
      <c r="I29" s="2" t="s">
        <v>68</v>
      </c>
      <c r="J29" s="2" t="s">
        <v>69</v>
      </c>
      <c r="K29" s="2">
        <v>21</v>
      </c>
      <c r="L29" s="2">
        <v>108</v>
      </c>
      <c r="N29" s="2">
        <f t="shared" si="0"/>
        <v>88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</row>
    <row r="30" spans="1:103" x14ac:dyDescent="0.25">
      <c r="B30" s="1" t="s">
        <v>302</v>
      </c>
      <c r="C30" s="26" t="s">
        <v>112</v>
      </c>
      <c r="D30" s="1">
        <v>0</v>
      </c>
      <c r="E30" s="1">
        <f>5-1</f>
        <v>4</v>
      </c>
      <c r="F30" s="1" t="s">
        <v>126</v>
      </c>
      <c r="G30" s="46">
        <v>100</v>
      </c>
      <c r="H30" s="1">
        <v>15000</v>
      </c>
      <c r="I30" s="2" t="s">
        <v>68</v>
      </c>
      <c r="J30" s="2" t="s">
        <v>292</v>
      </c>
      <c r="K30" s="2">
        <v>21</v>
      </c>
      <c r="L30" s="2">
        <v>108</v>
      </c>
      <c r="N30" s="2">
        <f t="shared" ref="N30:N41" si="1">L30-K30+1</f>
        <v>88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</row>
    <row r="31" spans="1:103" x14ac:dyDescent="0.25">
      <c r="B31" s="1" t="s">
        <v>302</v>
      </c>
      <c r="C31" s="26" t="s">
        <v>286</v>
      </c>
      <c r="D31" s="1">
        <v>0</v>
      </c>
      <c r="E31" s="1">
        <f>19-1</f>
        <v>18</v>
      </c>
      <c r="F31" s="1" t="s">
        <v>297</v>
      </c>
      <c r="G31" s="42">
        <v>100</v>
      </c>
      <c r="H31" s="1" t="s">
        <v>171</v>
      </c>
      <c r="I31" s="2" t="s">
        <v>322</v>
      </c>
      <c r="J31" s="2" t="s">
        <v>323</v>
      </c>
      <c r="K31" s="2">
        <v>36</v>
      </c>
      <c r="L31" s="2">
        <v>96</v>
      </c>
      <c r="N31" s="2">
        <f t="shared" si="1"/>
        <v>61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</row>
    <row r="32" spans="1:103" x14ac:dyDescent="0.25">
      <c r="B32" s="1" t="s">
        <v>302</v>
      </c>
      <c r="C32" s="26" t="s">
        <v>287</v>
      </c>
      <c r="D32" s="1">
        <v>0</v>
      </c>
      <c r="E32" s="1">
        <f>20-1</f>
        <v>19</v>
      </c>
      <c r="F32" s="1" t="s">
        <v>297</v>
      </c>
      <c r="G32" s="42">
        <v>55</v>
      </c>
      <c r="H32" s="1" t="s">
        <v>171</v>
      </c>
      <c r="I32" s="2" t="s">
        <v>14</v>
      </c>
      <c r="J32" s="2" t="s">
        <v>291</v>
      </c>
      <c r="K32" s="2">
        <v>24</v>
      </c>
      <c r="L32" s="2">
        <v>96</v>
      </c>
      <c r="N32" s="2">
        <f t="shared" si="1"/>
        <v>73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</row>
    <row r="33" spans="1:114" x14ac:dyDescent="0.25">
      <c r="B33" s="1" t="s">
        <v>302</v>
      </c>
      <c r="C33" s="26" t="s">
        <v>288</v>
      </c>
      <c r="D33" s="1">
        <v>0</v>
      </c>
      <c r="E33" s="1">
        <f>21-1</f>
        <v>20</v>
      </c>
      <c r="F33" s="1" t="s">
        <v>297</v>
      </c>
      <c r="G33" s="42">
        <v>55</v>
      </c>
      <c r="H33" s="1" t="s">
        <v>171</v>
      </c>
      <c r="I33" s="2" t="s">
        <v>293</v>
      </c>
      <c r="J33" s="2" t="s">
        <v>291</v>
      </c>
      <c r="K33" s="2">
        <v>24</v>
      </c>
      <c r="L33" s="2">
        <v>96</v>
      </c>
      <c r="N33" s="2">
        <f t="shared" si="1"/>
        <v>73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</row>
    <row r="34" spans="1:114" x14ac:dyDescent="0.25">
      <c r="B34" s="1" t="s">
        <v>302</v>
      </c>
      <c r="C34" s="26" t="s">
        <v>117</v>
      </c>
      <c r="D34" s="1">
        <v>0</v>
      </c>
      <c r="E34" s="1">
        <f>22-1</f>
        <v>21</v>
      </c>
      <c r="F34" s="1" t="s">
        <v>297</v>
      </c>
      <c r="G34" s="42">
        <v>55</v>
      </c>
      <c r="H34" s="1" t="s">
        <v>324</v>
      </c>
      <c r="I34" s="2" t="s">
        <v>294</v>
      </c>
      <c r="J34" s="2" t="s">
        <v>16</v>
      </c>
      <c r="K34" s="2">
        <v>53</v>
      </c>
      <c r="L34" s="2">
        <v>93</v>
      </c>
      <c r="N34" s="2">
        <f t="shared" si="1"/>
        <v>41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 t="s">
        <v>16</v>
      </c>
    </row>
    <row r="35" spans="1:114" x14ac:dyDescent="0.25">
      <c r="B35" s="1" t="s">
        <v>302</v>
      </c>
      <c r="C35" s="26" t="s">
        <v>290</v>
      </c>
      <c r="D35" s="1">
        <v>0</v>
      </c>
      <c r="E35" s="1">
        <f>24-1</f>
        <v>23</v>
      </c>
      <c r="F35" s="1" t="s">
        <v>297</v>
      </c>
      <c r="G35" s="42">
        <v>55</v>
      </c>
      <c r="H35" s="1" t="s">
        <v>171</v>
      </c>
      <c r="I35" s="2" t="s">
        <v>294</v>
      </c>
      <c r="J35" s="2" t="s">
        <v>16</v>
      </c>
      <c r="K35" s="2">
        <v>53</v>
      </c>
      <c r="L35" s="2">
        <v>93</v>
      </c>
      <c r="N35" s="2">
        <f t="shared" si="1"/>
        <v>41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</row>
    <row r="36" spans="1:114" x14ac:dyDescent="0.25">
      <c r="B36" s="1" t="s">
        <v>306</v>
      </c>
      <c r="C36" s="26" t="s">
        <v>118</v>
      </c>
      <c r="D36" s="1">
        <v>0</v>
      </c>
      <c r="E36" s="1">
        <f>25-1</f>
        <v>24</v>
      </c>
      <c r="F36" s="1" t="s">
        <v>126</v>
      </c>
      <c r="G36" s="42">
        <v>100</v>
      </c>
      <c r="H36" s="1">
        <v>11000</v>
      </c>
      <c r="I36" s="2" t="s">
        <v>173</v>
      </c>
      <c r="J36" s="2" t="s">
        <v>301</v>
      </c>
      <c r="K36" s="2">
        <v>40</v>
      </c>
      <c r="L36" s="2">
        <v>77</v>
      </c>
      <c r="N36" s="2">
        <f t="shared" si="1"/>
        <v>38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</row>
    <row r="37" spans="1:114" x14ac:dyDescent="0.25">
      <c r="B37" s="1" t="s">
        <v>306</v>
      </c>
      <c r="C37" s="26" t="s">
        <v>119</v>
      </c>
      <c r="D37" s="1">
        <v>0</v>
      </c>
      <c r="E37" s="1">
        <f>26-1</f>
        <v>25</v>
      </c>
      <c r="F37" s="1" t="s">
        <v>126</v>
      </c>
      <c r="G37" s="42">
        <v>70</v>
      </c>
      <c r="H37" s="1">
        <v>7000</v>
      </c>
      <c r="I37" s="2" t="s">
        <v>19</v>
      </c>
      <c r="J37" s="2" t="s">
        <v>301</v>
      </c>
      <c r="K37" s="2">
        <v>40</v>
      </c>
      <c r="L37" s="2">
        <v>77</v>
      </c>
      <c r="N37" s="2">
        <f t="shared" si="1"/>
        <v>38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</row>
    <row r="38" spans="1:114" x14ac:dyDescent="0.25">
      <c r="B38" s="1" t="s">
        <v>306</v>
      </c>
      <c r="C38" s="26" t="s">
        <v>120</v>
      </c>
      <c r="D38" s="1">
        <v>0</v>
      </c>
      <c r="E38" s="1">
        <f>27-1</f>
        <v>26</v>
      </c>
      <c r="F38" s="1" t="s">
        <v>126</v>
      </c>
      <c r="G38" s="42">
        <v>100</v>
      </c>
      <c r="H38" s="1">
        <v>7000</v>
      </c>
      <c r="I38" s="2" t="s">
        <v>19</v>
      </c>
      <c r="J38" s="2" t="s">
        <v>301</v>
      </c>
      <c r="K38" s="2">
        <v>40</v>
      </c>
      <c r="L38" s="2">
        <v>77</v>
      </c>
      <c r="N38" s="2">
        <f t="shared" si="1"/>
        <v>38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</row>
    <row r="39" spans="1:114" x14ac:dyDescent="0.25">
      <c r="B39" s="1" t="s">
        <v>306</v>
      </c>
      <c r="C39" s="26" t="s">
        <v>166</v>
      </c>
      <c r="D39" s="1">
        <v>0</v>
      </c>
      <c r="E39" s="1">
        <f>33-1</f>
        <v>32</v>
      </c>
      <c r="F39" s="1" t="s">
        <v>126</v>
      </c>
      <c r="G39" s="42">
        <v>100</v>
      </c>
      <c r="H39" s="42" t="s">
        <v>365</v>
      </c>
      <c r="I39" s="2" t="s">
        <v>51</v>
      </c>
      <c r="J39" s="2" t="s">
        <v>299</v>
      </c>
      <c r="K39" s="2">
        <v>28</v>
      </c>
      <c r="L39" s="2">
        <v>57</v>
      </c>
      <c r="N39" s="2">
        <f t="shared" si="1"/>
        <v>30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</row>
    <row r="40" spans="1:114" x14ac:dyDescent="0.25">
      <c r="B40" s="1" t="s">
        <v>306</v>
      </c>
      <c r="C40" s="26" t="s">
        <v>167</v>
      </c>
      <c r="D40" s="1">
        <v>0</v>
      </c>
      <c r="E40" s="1">
        <f>34-1</f>
        <v>33</v>
      </c>
      <c r="F40" s="1" t="s">
        <v>126</v>
      </c>
      <c r="G40" s="42">
        <v>127</v>
      </c>
      <c r="H40" s="42" t="s">
        <v>366</v>
      </c>
      <c r="I40" s="2" t="s">
        <v>51</v>
      </c>
      <c r="J40" s="2" t="s">
        <v>299</v>
      </c>
      <c r="K40" s="2">
        <v>28</v>
      </c>
      <c r="L40" s="2">
        <v>57</v>
      </c>
      <c r="N40" s="2">
        <f t="shared" si="1"/>
        <v>30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</row>
    <row r="41" spans="1:114" x14ac:dyDescent="0.25">
      <c r="B41" s="1" t="s">
        <v>306</v>
      </c>
      <c r="C41" s="26" t="s">
        <v>168</v>
      </c>
      <c r="D41" s="1">
        <v>0</v>
      </c>
      <c r="E41" s="1">
        <f>35-1</f>
        <v>34</v>
      </c>
      <c r="F41" s="1" t="s">
        <v>126</v>
      </c>
      <c r="G41" s="42">
        <v>90</v>
      </c>
      <c r="H41" s="42" t="s">
        <v>365</v>
      </c>
      <c r="I41" s="2" t="s">
        <v>51</v>
      </c>
      <c r="J41" s="2" t="s">
        <v>299</v>
      </c>
      <c r="K41" s="2">
        <v>28</v>
      </c>
      <c r="L41" s="2">
        <v>57</v>
      </c>
      <c r="N41" s="2">
        <f t="shared" si="1"/>
        <v>30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</row>
    <row r="42" spans="1:114" x14ac:dyDescent="0.25">
      <c r="B42" s="1" t="s">
        <v>306</v>
      </c>
      <c r="C42" s="26" t="s">
        <v>135</v>
      </c>
      <c r="D42" s="1">
        <v>0</v>
      </c>
      <c r="E42" s="1">
        <f>41-1</f>
        <v>40</v>
      </c>
      <c r="F42" s="1" t="s">
        <v>126</v>
      </c>
      <c r="G42" s="42">
        <v>50</v>
      </c>
      <c r="H42" s="1" t="s">
        <v>171</v>
      </c>
      <c r="I42" s="2" t="s">
        <v>52</v>
      </c>
      <c r="J42" s="2" t="s">
        <v>53</v>
      </c>
      <c r="K42" s="2">
        <v>55</v>
      </c>
      <c r="L42" s="2">
        <v>96</v>
      </c>
      <c r="N42" s="2">
        <f>L42-K42+1</f>
        <v>42</v>
      </c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</row>
    <row r="43" spans="1:114" x14ac:dyDescent="0.25">
      <c r="B43" s="1" t="s">
        <v>306</v>
      </c>
      <c r="C43" s="26" t="s">
        <v>136</v>
      </c>
      <c r="D43" s="1">
        <v>0</v>
      </c>
      <c r="E43" s="1">
        <f>42-1</f>
        <v>41</v>
      </c>
      <c r="F43" s="1" t="s">
        <v>126</v>
      </c>
      <c r="G43" s="42">
        <v>50</v>
      </c>
      <c r="H43" s="1" t="s">
        <v>171</v>
      </c>
      <c r="I43" s="2" t="s">
        <v>54</v>
      </c>
      <c r="J43" s="2" t="s">
        <v>55</v>
      </c>
      <c r="K43" s="2">
        <v>48</v>
      </c>
      <c r="L43" s="2">
        <v>84</v>
      </c>
      <c r="N43" s="2">
        <f>L43-K43+1</f>
        <v>37</v>
      </c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</row>
    <row r="44" spans="1:114" x14ac:dyDescent="0.25">
      <c r="B44" s="1" t="s">
        <v>306</v>
      </c>
      <c r="C44" s="26" t="s">
        <v>137</v>
      </c>
      <c r="D44" s="1">
        <v>0</v>
      </c>
      <c r="E44" s="1">
        <f>43-1</f>
        <v>42</v>
      </c>
      <c r="F44" s="1" t="s">
        <v>126</v>
      </c>
      <c r="G44" s="42">
        <v>50</v>
      </c>
      <c r="H44" s="1" t="s">
        <v>171</v>
      </c>
      <c r="I44" s="2" t="s">
        <v>56</v>
      </c>
      <c r="J44" s="2" t="s">
        <v>55</v>
      </c>
      <c r="K44" s="2">
        <v>36</v>
      </c>
      <c r="L44" s="2">
        <v>84</v>
      </c>
      <c r="N44" s="2">
        <f>L44-K44+1</f>
        <v>49</v>
      </c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1:114" x14ac:dyDescent="0.25">
      <c r="B45" s="1" t="s">
        <v>306</v>
      </c>
      <c r="C45" s="26" t="s">
        <v>134</v>
      </c>
      <c r="D45" s="1">
        <v>0</v>
      </c>
      <c r="E45" s="1">
        <f>44-1</f>
        <v>43</v>
      </c>
      <c r="F45" s="1" t="s">
        <v>126</v>
      </c>
      <c r="G45" s="42">
        <v>60</v>
      </c>
      <c r="H45" s="1" t="s">
        <v>171</v>
      </c>
      <c r="I45" s="2" t="s">
        <v>51</v>
      </c>
      <c r="J45" s="2" t="s">
        <v>299</v>
      </c>
      <c r="K45" s="2">
        <v>28</v>
      </c>
      <c r="L45" s="2">
        <v>57</v>
      </c>
      <c r="N45" s="2">
        <f>L45-K45+1</f>
        <v>30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</row>
    <row r="46" spans="1:114" s="23" customFormat="1" x14ac:dyDescent="0.25">
      <c r="A46" s="2"/>
      <c r="B46" s="1" t="s">
        <v>306</v>
      </c>
      <c r="C46" s="26" t="s">
        <v>169</v>
      </c>
      <c r="D46" s="1">
        <v>0</v>
      </c>
      <c r="E46" s="1">
        <f>47-1</f>
        <v>46</v>
      </c>
      <c r="F46" s="1" t="s">
        <v>126</v>
      </c>
      <c r="G46" s="42">
        <v>100</v>
      </c>
      <c r="H46" s="1">
        <v>8000</v>
      </c>
      <c r="I46" s="2" t="s">
        <v>14</v>
      </c>
      <c r="J46" s="2" t="s">
        <v>15</v>
      </c>
      <c r="K46" s="2">
        <v>24</v>
      </c>
      <c r="L46" s="2">
        <v>103</v>
      </c>
      <c r="M46" s="2"/>
      <c r="N46" s="2">
        <f>L46-K46+1</f>
        <v>80</v>
      </c>
      <c r="O46" s="2"/>
      <c r="P46" s="2"/>
      <c r="Q46" s="2"/>
      <c r="R46" s="2"/>
      <c r="S46" s="11" t="s">
        <v>14</v>
      </c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 t="s">
        <v>15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s="23" customFormat="1" x14ac:dyDescent="0.25">
      <c r="A47" s="2"/>
      <c r="B47" s="1" t="s">
        <v>306</v>
      </c>
      <c r="C47" s="26" t="s">
        <v>109</v>
      </c>
      <c r="D47" s="1">
        <v>0</v>
      </c>
      <c r="E47" s="1">
        <f>105-1</f>
        <v>104</v>
      </c>
      <c r="F47" s="1" t="s">
        <v>126</v>
      </c>
      <c r="G47" s="42">
        <v>55</v>
      </c>
      <c r="H47" s="1">
        <v>14000</v>
      </c>
      <c r="I47" s="2" t="s">
        <v>56</v>
      </c>
      <c r="J47" s="2" t="s">
        <v>55</v>
      </c>
      <c r="K47" s="2">
        <v>36</v>
      </c>
      <c r="L47" s="2">
        <v>84</v>
      </c>
      <c r="M47" s="2"/>
      <c r="N47" s="2">
        <f t="shared" ref="N47:N51" si="2">L47-K47+1</f>
        <v>49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 x14ac:dyDescent="0.25">
      <c r="B48" s="1" t="s">
        <v>306</v>
      </c>
      <c r="C48" s="26" t="s">
        <v>110</v>
      </c>
      <c r="D48" s="1">
        <v>0</v>
      </c>
      <c r="E48" s="1">
        <f>106-1</f>
        <v>105</v>
      </c>
      <c r="F48" s="1" t="s">
        <v>126</v>
      </c>
      <c r="G48" s="42">
        <v>60</v>
      </c>
      <c r="H48" s="1">
        <v>7000</v>
      </c>
      <c r="I48" s="2" t="s">
        <v>54</v>
      </c>
      <c r="J48" s="2" t="s">
        <v>142</v>
      </c>
      <c r="K48" s="2">
        <v>48</v>
      </c>
      <c r="L48" s="2">
        <v>84</v>
      </c>
      <c r="N48" s="2">
        <f t="shared" si="2"/>
        <v>37</v>
      </c>
    </row>
    <row r="49" spans="1:114" s="23" customFormat="1" x14ac:dyDescent="0.25">
      <c r="A49" s="2"/>
      <c r="B49" s="1" t="s">
        <v>306</v>
      </c>
      <c r="C49" s="26" t="s">
        <v>138</v>
      </c>
      <c r="D49" s="1">
        <v>0</v>
      </c>
      <c r="E49" s="1">
        <f>107-1</f>
        <v>106</v>
      </c>
      <c r="F49" s="1" t="s">
        <v>126</v>
      </c>
      <c r="G49" s="42">
        <v>80</v>
      </c>
      <c r="H49" s="1">
        <v>3000</v>
      </c>
      <c r="I49" s="2" t="s">
        <v>39</v>
      </c>
      <c r="J49" s="2" t="s">
        <v>143</v>
      </c>
      <c r="K49" s="2">
        <v>62</v>
      </c>
      <c r="L49" s="2">
        <v>89</v>
      </c>
      <c r="M49" s="2"/>
      <c r="N49" s="2">
        <f t="shared" si="2"/>
        <v>28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 x14ac:dyDescent="0.25">
      <c r="B50" s="1" t="s">
        <v>306</v>
      </c>
      <c r="C50" s="26" t="s">
        <v>146</v>
      </c>
      <c r="D50" s="1">
        <v>0</v>
      </c>
      <c r="E50" s="1">
        <f>108-1</f>
        <v>107</v>
      </c>
      <c r="F50" s="1" t="s">
        <v>126</v>
      </c>
      <c r="G50" s="42">
        <v>70</v>
      </c>
      <c r="H50" s="1">
        <v>4500</v>
      </c>
      <c r="I50" s="2" t="s">
        <v>144</v>
      </c>
      <c r="J50" s="2" t="s">
        <v>145</v>
      </c>
      <c r="K50" s="2">
        <v>36</v>
      </c>
      <c r="L50" s="2">
        <v>74</v>
      </c>
      <c r="N50" s="2">
        <f t="shared" si="2"/>
        <v>39</v>
      </c>
    </row>
    <row r="51" spans="1:114" x14ac:dyDescent="0.25">
      <c r="B51" s="1" t="s">
        <v>303</v>
      </c>
      <c r="C51" s="26" t="s">
        <v>289</v>
      </c>
      <c r="D51" s="1">
        <v>0</v>
      </c>
      <c r="E51" s="1">
        <f>23-1</f>
        <v>22</v>
      </c>
      <c r="F51" s="1" t="s">
        <v>297</v>
      </c>
      <c r="G51" s="42">
        <v>55</v>
      </c>
      <c r="H51" s="1" t="s">
        <v>171</v>
      </c>
      <c r="I51" s="2" t="s">
        <v>321</v>
      </c>
      <c r="J51" s="2" t="s">
        <v>15</v>
      </c>
      <c r="K51" s="2">
        <v>41</v>
      </c>
      <c r="L51" s="2">
        <v>103</v>
      </c>
      <c r="N51" s="2">
        <f t="shared" si="2"/>
        <v>63</v>
      </c>
    </row>
    <row r="52" spans="1:114" x14ac:dyDescent="0.25">
      <c r="A52" s="23"/>
      <c r="B52" s="1" t="s">
        <v>303</v>
      </c>
      <c r="C52" s="27" t="s">
        <v>121</v>
      </c>
      <c r="D52" s="40">
        <v>0</v>
      </c>
      <c r="E52" s="40">
        <f>65-1</f>
        <v>64</v>
      </c>
      <c r="F52" s="40" t="s">
        <v>126</v>
      </c>
      <c r="G52" s="42">
        <v>65</v>
      </c>
      <c r="H52" s="1" t="s">
        <v>171</v>
      </c>
      <c r="I52" s="23" t="s">
        <v>30</v>
      </c>
      <c r="J52" s="23" t="s">
        <v>31</v>
      </c>
      <c r="K52" s="23">
        <v>53</v>
      </c>
      <c r="L52" s="23">
        <v>86</v>
      </c>
      <c r="M52" s="23"/>
      <c r="N52" s="23">
        <f t="shared" ref="N52:N59" si="3">L52-K52+1</f>
        <v>34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</row>
    <row r="53" spans="1:114" x14ac:dyDescent="0.25">
      <c r="A53" s="23"/>
      <c r="B53" s="1" t="s">
        <v>303</v>
      </c>
      <c r="C53" s="27" t="s">
        <v>122</v>
      </c>
      <c r="D53" s="40">
        <v>0</v>
      </c>
      <c r="E53" s="40">
        <f>66-1</f>
        <v>65</v>
      </c>
      <c r="F53" s="40" t="s">
        <v>126</v>
      </c>
      <c r="G53" s="42">
        <v>65</v>
      </c>
      <c r="H53" s="1" t="s">
        <v>171</v>
      </c>
      <c r="I53" s="23" t="s">
        <v>32</v>
      </c>
      <c r="J53" s="23" t="s">
        <v>33</v>
      </c>
      <c r="K53" s="23">
        <v>50</v>
      </c>
      <c r="L53" s="23">
        <v>79</v>
      </c>
      <c r="M53" s="23"/>
      <c r="N53" s="23">
        <f t="shared" si="3"/>
        <v>30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</row>
    <row r="54" spans="1:114" x14ac:dyDescent="0.25">
      <c r="B54" s="1" t="s">
        <v>303</v>
      </c>
      <c r="C54" s="26" t="s">
        <v>123</v>
      </c>
      <c r="D54" s="1">
        <v>0</v>
      </c>
      <c r="E54" s="1">
        <f>67-1</f>
        <v>66</v>
      </c>
      <c r="F54" s="1" t="s">
        <v>126</v>
      </c>
      <c r="G54" s="42">
        <v>45</v>
      </c>
      <c r="H54" s="1" t="s">
        <v>171</v>
      </c>
      <c r="I54" s="2" t="s">
        <v>34</v>
      </c>
      <c r="J54" s="2" t="s">
        <v>22</v>
      </c>
      <c r="K54" s="2">
        <v>45</v>
      </c>
      <c r="L54" s="2">
        <v>74</v>
      </c>
      <c r="N54" s="2">
        <f t="shared" si="3"/>
        <v>30</v>
      </c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</row>
    <row r="55" spans="1:114" x14ac:dyDescent="0.25">
      <c r="A55" s="23"/>
      <c r="B55" s="1" t="s">
        <v>303</v>
      </c>
      <c r="C55" s="27" t="s">
        <v>124</v>
      </c>
      <c r="D55" s="40">
        <v>0</v>
      </c>
      <c r="E55" s="40">
        <f>68-1</f>
        <v>67</v>
      </c>
      <c r="F55" s="40" t="s">
        <v>126</v>
      </c>
      <c r="G55" s="42">
        <v>50</v>
      </c>
      <c r="H55" s="1" t="s">
        <v>171</v>
      </c>
      <c r="I55" s="23" t="s">
        <v>40</v>
      </c>
      <c r="J55" s="23" t="s">
        <v>22</v>
      </c>
      <c r="K55" s="23">
        <v>38</v>
      </c>
      <c r="L55" s="23">
        <v>74</v>
      </c>
      <c r="M55" s="23"/>
      <c r="N55" s="23">
        <f t="shared" si="3"/>
        <v>37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</row>
    <row r="56" spans="1:114" x14ac:dyDescent="0.25">
      <c r="B56" s="1" t="s">
        <v>303</v>
      </c>
      <c r="C56" s="26" t="s">
        <v>116</v>
      </c>
      <c r="D56" s="1">
        <v>0</v>
      </c>
      <c r="E56" s="1">
        <f>69-1</f>
        <v>68</v>
      </c>
      <c r="F56" s="1" t="s">
        <v>126</v>
      </c>
      <c r="G56" s="42">
        <v>55</v>
      </c>
      <c r="H56" s="1" t="s">
        <v>171</v>
      </c>
      <c r="I56" s="2" t="s">
        <v>46</v>
      </c>
      <c r="J56" s="2" t="s">
        <v>25</v>
      </c>
      <c r="K56" s="2">
        <v>59</v>
      </c>
      <c r="L56" s="2">
        <v>89</v>
      </c>
      <c r="N56" s="2">
        <f t="shared" si="3"/>
        <v>31</v>
      </c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</row>
    <row r="57" spans="1:114" x14ac:dyDescent="0.25">
      <c r="B57" s="1" t="s">
        <v>303</v>
      </c>
      <c r="C57" s="27" t="s">
        <v>175</v>
      </c>
      <c r="D57" s="18">
        <v>0</v>
      </c>
      <c r="E57" s="18">
        <v>71</v>
      </c>
      <c r="F57" s="1" t="s">
        <v>126</v>
      </c>
      <c r="G57" s="42">
        <v>60</v>
      </c>
      <c r="H57" s="1" t="s">
        <v>171</v>
      </c>
      <c r="I57" s="19" t="s">
        <v>41</v>
      </c>
      <c r="J57" s="19" t="s">
        <v>33</v>
      </c>
      <c r="K57" s="19">
        <v>43</v>
      </c>
      <c r="L57" s="19">
        <v>79</v>
      </c>
      <c r="M57" s="22"/>
      <c r="N57" s="22">
        <f t="shared" si="3"/>
        <v>37</v>
      </c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114" x14ac:dyDescent="0.25">
      <c r="B58" s="1" t="s">
        <v>303</v>
      </c>
      <c r="C58" s="26" t="s">
        <v>114</v>
      </c>
      <c r="D58" s="1">
        <v>0</v>
      </c>
      <c r="E58" s="1">
        <f>73-1</f>
        <v>72</v>
      </c>
      <c r="F58" s="1" t="s">
        <v>126</v>
      </c>
      <c r="G58" s="42">
        <v>70</v>
      </c>
      <c r="H58" s="1" t="s">
        <v>171</v>
      </c>
      <c r="I58" s="2" t="s">
        <v>24</v>
      </c>
      <c r="J58" s="2" t="s">
        <v>23</v>
      </c>
      <c r="K58" s="2">
        <v>72</v>
      </c>
      <c r="L58" s="2">
        <v>105</v>
      </c>
      <c r="N58" s="2">
        <f t="shared" si="3"/>
        <v>34</v>
      </c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</row>
    <row r="59" spans="1:114" x14ac:dyDescent="0.25">
      <c r="B59" s="1" t="s">
        <v>303</v>
      </c>
      <c r="C59" s="26" t="s">
        <v>115</v>
      </c>
      <c r="D59" s="1">
        <v>0</v>
      </c>
      <c r="E59" s="1">
        <f>74-1</f>
        <v>73</v>
      </c>
      <c r="F59" s="1" t="s">
        <v>126</v>
      </c>
      <c r="G59" s="42">
        <v>70</v>
      </c>
      <c r="H59" s="1" t="s">
        <v>171</v>
      </c>
      <c r="I59" s="2" t="s">
        <v>26</v>
      </c>
      <c r="J59" s="2" t="s">
        <v>27</v>
      </c>
      <c r="K59" s="2">
        <v>60</v>
      </c>
      <c r="L59" s="2">
        <v>96</v>
      </c>
      <c r="N59" s="2">
        <f t="shared" si="3"/>
        <v>37</v>
      </c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</row>
    <row r="64" spans="1:114" x14ac:dyDescent="0.25">
      <c r="B64" s="1" t="s">
        <v>285</v>
      </c>
      <c r="C64" s="26" t="s">
        <v>264</v>
      </c>
      <c r="D64" s="1">
        <v>0</v>
      </c>
      <c r="E64" s="1">
        <f>123-1</f>
        <v>122</v>
      </c>
      <c r="F64" s="1" t="s">
        <v>126</v>
      </c>
      <c r="G64" s="42">
        <v>80</v>
      </c>
      <c r="H64" s="28">
        <v>8000</v>
      </c>
      <c r="I64" s="2" t="s">
        <v>54</v>
      </c>
      <c r="J64" s="2" t="s">
        <v>222</v>
      </c>
      <c r="K64" s="2">
        <v>48</v>
      </c>
      <c r="L64" s="2">
        <v>60</v>
      </c>
      <c r="M64" s="2">
        <v>60</v>
      </c>
    </row>
    <row r="65" spans="2:103" x14ac:dyDescent="0.25">
      <c r="B65" s="1" t="s">
        <v>285</v>
      </c>
      <c r="C65" s="26" t="s">
        <v>265</v>
      </c>
      <c r="D65" s="1">
        <v>0</v>
      </c>
      <c r="E65" s="1">
        <f>124-1</f>
        <v>123</v>
      </c>
      <c r="F65" s="1" t="s">
        <v>126</v>
      </c>
      <c r="G65" s="42">
        <v>80</v>
      </c>
      <c r="H65" s="28">
        <v>8000</v>
      </c>
      <c r="I65" s="2" t="s">
        <v>54</v>
      </c>
      <c r="J65" s="2" t="s">
        <v>142</v>
      </c>
      <c r="K65" s="2">
        <v>48</v>
      </c>
      <c r="L65" s="2">
        <v>84</v>
      </c>
      <c r="M65" s="2">
        <v>60</v>
      </c>
    </row>
    <row r="66" spans="2:103" x14ac:dyDescent="0.25">
      <c r="B66" s="1" t="s">
        <v>285</v>
      </c>
      <c r="C66" s="26" t="s">
        <v>266</v>
      </c>
      <c r="D66" s="1">
        <v>0</v>
      </c>
      <c r="E66" s="1">
        <f>125-1</f>
        <v>124</v>
      </c>
      <c r="F66" s="1" t="s">
        <v>126</v>
      </c>
      <c r="G66" s="42">
        <v>50</v>
      </c>
      <c r="H66" s="1" t="s">
        <v>171</v>
      </c>
      <c r="I66" s="2" t="s">
        <v>26</v>
      </c>
      <c r="J66" s="2" t="s">
        <v>226</v>
      </c>
      <c r="K66" s="2">
        <v>60</v>
      </c>
      <c r="L66" s="2">
        <v>72</v>
      </c>
      <c r="M66" s="2">
        <v>60</v>
      </c>
    </row>
    <row r="67" spans="2:103" x14ac:dyDescent="0.25">
      <c r="B67" s="1" t="s">
        <v>285</v>
      </c>
      <c r="C67" s="26" t="s">
        <v>364</v>
      </c>
      <c r="D67" s="1">
        <v>0</v>
      </c>
      <c r="E67" s="1">
        <f>126-1</f>
        <v>125</v>
      </c>
      <c r="F67" s="1" t="s">
        <v>126</v>
      </c>
      <c r="G67" s="42">
        <v>65</v>
      </c>
      <c r="H67" s="1" t="s">
        <v>171</v>
      </c>
      <c r="I67" s="2" t="s">
        <v>144</v>
      </c>
      <c r="J67" s="2" t="s">
        <v>229</v>
      </c>
      <c r="K67" s="2">
        <v>24</v>
      </c>
      <c r="L67" s="2">
        <v>108</v>
      </c>
      <c r="M67" s="2">
        <v>60</v>
      </c>
    </row>
    <row r="68" spans="2:103" x14ac:dyDescent="0.25">
      <c r="B68" s="1" t="s">
        <v>285</v>
      </c>
      <c r="C68" s="26" t="s">
        <v>267</v>
      </c>
      <c r="D68" s="1">
        <v>0</v>
      </c>
      <c r="E68" s="1">
        <f>128-1</f>
        <v>127</v>
      </c>
      <c r="F68" s="1" t="s">
        <v>126</v>
      </c>
      <c r="G68" s="42">
        <v>70</v>
      </c>
      <c r="H68" s="1">
        <v>2500</v>
      </c>
      <c r="I68" s="2" t="s">
        <v>225</v>
      </c>
      <c r="J68" s="2" t="s">
        <v>226</v>
      </c>
      <c r="K68" s="2">
        <v>48</v>
      </c>
      <c r="L68" s="2">
        <v>72</v>
      </c>
      <c r="M68" s="2">
        <v>60</v>
      </c>
    </row>
    <row r="69" spans="2:103" x14ac:dyDescent="0.25">
      <c r="B69" s="1" t="s">
        <v>311</v>
      </c>
      <c r="C69" s="26" t="s">
        <v>28</v>
      </c>
      <c r="D69" s="1">
        <v>0</v>
      </c>
      <c r="E69" s="1">
        <f>48-1</f>
        <v>47</v>
      </c>
      <c r="F69" s="1" t="s">
        <v>126</v>
      </c>
      <c r="G69" s="42">
        <v>100</v>
      </c>
      <c r="H69" s="49">
        <v>3000</v>
      </c>
      <c r="I69" s="2" t="s">
        <v>29</v>
      </c>
      <c r="J69" s="2" t="s">
        <v>30</v>
      </c>
      <c r="K69" s="2">
        <v>41</v>
      </c>
      <c r="L69" s="2">
        <v>53</v>
      </c>
      <c r="N69" s="2">
        <f>L69-K69+1</f>
        <v>13</v>
      </c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spans="2:103" x14ac:dyDescent="0.25">
      <c r="B70" s="1" t="s">
        <v>311</v>
      </c>
      <c r="C70" s="26" t="s">
        <v>210</v>
      </c>
      <c r="D70" s="1">
        <v>0</v>
      </c>
      <c r="E70" s="1">
        <f>117-1</f>
        <v>116</v>
      </c>
      <c r="F70" s="1" t="s">
        <v>126</v>
      </c>
      <c r="G70" s="42">
        <v>100</v>
      </c>
      <c r="H70" s="28">
        <v>4000</v>
      </c>
      <c r="I70" s="2" t="s">
        <v>54</v>
      </c>
      <c r="J70" s="2" t="s">
        <v>24</v>
      </c>
      <c r="K70" s="2">
        <v>48</v>
      </c>
      <c r="L70" s="2">
        <v>72</v>
      </c>
      <c r="M70" s="2">
        <v>60</v>
      </c>
    </row>
    <row r="71" spans="2:103" x14ac:dyDescent="0.25">
      <c r="B71" s="1" t="s">
        <v>311</v>
      </c>
      <c r="C71" s="26" t="s">
        <v>211</v>
      </c>
      <c r="D71" s="1">
        <v>0</v>
      </c>
      <c r="E71" s="1">
        <f>118-1</f>
        <v>117</v>
      </c>
      <c r="F71" s="1" t="s">
        <v>126</v>
      </c>
      <c r="G71" s="42">
        <v>120</v>
      </c>
      <c r="H71" s="1">
        <v>2500</v>
      </c>
      <c r="I71" s="2" t="s">
        <v>54</v>
      </c>
      <c r="J71" s="2" t="s">
        <v>24</v>
      </c>
      <c r="K71" s="2">
        <v>48</v>
      </c>
      <c r="L71" s="2">
        <v>72</v>
      </c>
      <c r="M71" s="2">
        <v>60</v>
      </c>
    </row>
    <row r="72" spans="2:103" x14ac:dyDescent="0.25">
      <c r="B72" s="1" t="s">
        <v>311</v>
      </c>
      <c r="C72" s="26" t="s">
        <v>212</v>
      </c>
      <c r="D72" s="1">
        <v>0</v>
      </c>
      <c r="E72" s="1">
        <f>119-1</f>
        <v>118</v>
      </c>
      <c r="F72" s="1" t="s">
        <v>126</v>
      </c>
      <c r="G72" s="42">
        <v>90</v>
      </c>
      <c r="H72" s="28">
        <v>2000</v>
      </c>
      <c r="I72" s="2" t="s">
        <v>54</v>
      </c>
      <c r="J72" s="2" t="s">
        <v>229</v>
      </c>
      <c r="K72" s="2">
        <v>48</v>
      </c>
      <c r="L72" s="2">
        <v>108</v>
      </c>
      <c r="M72" s="2">
        <v>60</v>
      </c>
    </row>
    <row r="73" spans="2:103" x14ac:dyDescent="0.25">
      <c r="B73" s="1" t="s">
        <v>314</v>
      </c>
      <c r="C73" s="26" t="s">
        <v>295</v>
      </c>
      <c r="D73" s="1">
        <v>0</v>
      </c>
      <c r="E73" s="1">
        <f>12-1</f>
        <v>11</v>
      </c>
      <c r="F73" s="1" t="s">
        <v>126</v>
      </c>
      <c r="G73" s="42">
        <v>85</v>
      </c>
      <c r="H73" s="49">
        <v>6000</v>
      </c>
      <c r="I73" s="2" t="s">
        <v>30</v>
      </c>
      <c r="J73" s="2" t="s">
        <v>298</v>
      </c>
      <c r="K73" s="2">
        <v>53</v>
      </c>
      <c r="L73" s="2">
        <v>96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</row>
    <row r="74" spans="2:103" x14ac:dyDescent="0.25">
      <c r="B74" s="1" t="s">
        <v>314</v>
      </c>
      <c r="C74" s="26" t="s">
        <v>296</v>
      </c>
      <c r="D74" s="1">
        <v>0</v>
      </c>
      <c r="E74" s="1">
        <f>13-1</f>
        <v>12</v>
      </c>
      <c r="F74" s="1" t="s">
        <v>126</v>
      </c>
      <c r="G74" s="42">
        <v>80</v>
      </c>
      <c r="H74" s="48">
        <v>2500</v>
      </c>
      <c r="I74" s="2" t="s">
        <v>299</v>
      </c>
      <c r="J74" s="2" t="s">
        <v>300</v>
      </c>
      <c r="K74" s="2">
        <v>57</v>
      </c>
      <c r="L74" s="2">
        <v>96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</row>
    <row r="75" spans="2:103" x14ac:dyDescent="0.25">
      <c r="B75" s="1" t="s">
        <v>314</v>
      </c>
      <c r="C75" s="26" t="s">
        <v>315</v>
      </c>
      <c r="D75" s="1">
        <v>0</v>
      </c>
      <c r="E75" s="1">
        <f>14-1</f>
        <v>13</v>
      </c>
      <c r="F75" s="1" t="s">
        <v>126</v>
      </c>
      <c r="G75" s="42">
        <v>120</v>
      </c>
      <c r="H75" s="1">
        <v>2000</v>
      </c>
      <c r="I75" s="2" t="s">
        <v>26</v>
      </c>
      <c r="J75" s="2" t="s">
        <v>69</v>
      </c>
      <c r="K75" s="2">
        <v>60</v>
      </c>
      <c r="L75" s="2">
        <v>108</v>
      </c>
      <c r="N75" s="2">
        <f>L75-K75+1</f>
        <v>49</v>
      </c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2:103" x14ac:dyDescent="0.25">
      <c r="B76" s="1" t="s">
        <v>314</v>
      </c>
      <c r="C76" s="26" t="s">
        <v>316</v>
      </c>
      <c r="D76" s="1">
        <v>0</v>
      </c>
      <c r="E76" s="1">
        <f>15-1</f>
        <v>14</v>
      </c>
      <c r="F76" s="1" t="s">
        <v>126</v>
      </c>
      <c r="G76" s="42">
        <v>80</v>
      </c>
      <c r="H76" s="49">
        <v>4000</v>
      </c>
      <c r="I76" s="2" t="s">
        <v>24</v>
      </c>
      <c r="J76" s="2" t="s">
        <v>25</v>
      </c>
      <c r="K76" s="2">
        <v>72</v>
      </c>
      <c r="L76" s="2">
        <v>89</v>
      </c>
      <c r="N76" s="2">
        <f>L76-K76+1</f>
        <v>18</v>
      </c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</row>
    <row r="77" spans="2:103" x14ac:dyDescent="0.25">
      <c r="B77" s="1" t="s">
        <v>314</v>
      </c>
      <c r="C77" s="26" t="s">
        <v>304</v>
      </c>
      <c r="D77" s="1">
        <v>0</v>
      </c>
      <c r="E77" s="1">
        <f>109-1</f>
        <v>108</v>
      </c>
      <c r="F77" s="1" t="s">
        <v>126</v>
      </c>
      <c r="G77" s="42">
        <v>100</v>
      </c>
      <c r="H77" s="1">
        <v>2500</v>
      </c>
      <c r="I77" s="2" t="s">
        <v>52</v>
      </c>
      <c r="J77" s="2" t="s">
        <v>147</v>
      </c>
      <c r="K77" s="2">
        <v>55</v>
      </c>
      <c r="L77" s="2">
        <v>84</v>
      </c>
    </row>
    <row r="78" spans="2:103" x14ac:dyDescent="0.25">
      <c r="B78" s="1" t="s">
        <v>314</v>
      </c>
      <c r="C78" s="26" t="s">
        <v>234</v>
      </c>
      <c r="D78" s="1">
        <v>0</v>
      </c>
      <c r="E78" s="1">
        <f>113-1</f>
        <v>112</v>
      </c>
      <c r="F78" s="1" t="s">
        <v>126</v>
      </c>
      <c r="G78" s="42">
        <v>90</v>
      </c>
      <c r="H78" s="28">
        <v>3500</v>
      </c>
      <c r="K78" s="2">
        <v>48</v>
      </c>
      <c r="L78" s="2">
        <v>60</v>
      </c>
      <c r="M78" s="2">
        <v>60</v>
      </c>
    </row>
    <row r="79" spans="2:103" x14ac:dyDescent="0.25">
      <c r="B79" s="1" t="s">
        <v>314</v>
      </c>
      <c r="C79" s="26" t="s">
        <v>307</v>
      </c>
      <c r="D79" s="1">
        <v>0</v>
      </c>
      <c r="E79" s="1">
        <f>114-1</f>
        <v>113</v>
      </c>
      <c r="F79" s="1" t="s">
        <v>126</v>
      </c>
      <c r="G79" s="42">
        <v>95</v>
      </c>
      <c r="H79" s="28">
        <v>2000</v>
      </c>
      <c r="K79" s="2">
        <v>60</v>
      </c>
      <c r="L79" s="2">
        <v>72</v>
      </c>
      <c r="M79" s="2">
        <v>60</v>
      </c>
    </row>
    <row r="80" spans="2:103" x14ac:dyDescent="0.25">
      <c r="B80" s="1" t="s">
        <v>314</v>
      </c>
      <c r="C80" s="26" t="s">
        <v>233</v>
      </c>
      <c r="D80" s="1">
        <v>0</v>
      </c>
      <c r="E80" s="1">
        <f>115-1</f>
        <v>114</v>
      </c>
      <c r="F80" s="1" t="s">
        <v>126</v>
      </c>
      <c r="G80" s="42">
        <v>80</v>
      </c>
      <c r="H80" s="28">
        <v>3500</v>
      </c>
      <c r="I80" s="2" t="s">
        <v>231</v>
      </c>
      <c r="J80" s="2" t="s">
        <v>232</v>
      </c>
      <c r="K80" s="31">
        <v>62</v>
      </c>
      <c r="L80" s="31">
        <v>95</v>
      </c>
      <c r="M80" s="31">
        <v>62</v>
      </c>
    </row>
    <row r="81" spans="2:14" x14ac:dyDescent="0.25">
      <c r="B81" s="1" t="s">
        <v>314</v>
      </c>
      <c r="C81" s="26" t="s">
        <v>209</v>
      </c>
      <c r="D81" s="1">
        <v>0</v>
      </c>
      <c r="E81" s="1">
        <f>116-1</f>
        <v>115</v>
      </c>
      <c r="F81" s="1" t="s">
        <v>126</v>
      </c>
      <c r="G81" s="42">
        <v>85</v>
      </c>
      <c r="H81" s="28">
        <v>2000</v>
      </c>
      <c r="I81" s="2" t="s">
        <v>237</v>
      </c>
      <c r="J81" s="2" t="s">
        <v>24</v>
      </c>
      <c r="K81" s="2">
        <v>57</v>
      </c>
      <c r="L81" s="2">
        <v>72</v>
      </c>
      <c r="M81" s="2">
        <v>60</v>
      </c>
      <c r="N81" s="30"/>
    </row>
    <row r="82" spans="2:14" x14ac:dyDescent="0.25">
      <c r="B82" s="1" t="s">
        <v>314</v>
      </c>
      <c r="C82" s="26" t="s">
        <v>260</v>
      </c>
      <c r="D82" s="1">
        <v>0</v>
      </c>
      <c r="E82" s="1">
        <f>120-1</f>
        <v>119</v>
      </c>
      <c r="F82" s="1" t="s">
        <v>126</v>
      </c>
      <c r="G82" s="42">
        <v>65</v>
      </c>
      <c r="H82" s="28">
        <v>3000</v>
      </c>
      <c r="K82" s="2" t="s">
        <v>186</v>
      </c>
      <c r="L82" s="2" t="s">
        <v>186</v>
      </c>
      <c r="M82" s="2">
        <v>60</v>
      </c>
    </row>
    <row r="83" spans="2:14" x14ac:dyDescent="0.25">
      <c r="B83" s="1" t="s">
        <v>314</v>
      </c>
      <c r="C83" s="26" t="s">
        <v>259</v>
      </c>
      <c r="D83" s="1">
        <v>0</v>
      </c>
      <c r="E83" s="1">
        <f>121-1</f>
        <v>120</v>
      </c>
      <c r="F83" s="1" t="s">
        <v>126</v>
      </c>
      <c r="G83" s="42">
        <v>25</v>
      </c>
      <c r="H83" s="1">
        <v>2500</v>
      </c>
      <c r="K83" s="2" t="s">
        <v>126</v>
      </c>
      <c r="L83" s="2" t="s">
        <v>186</v>
      </c>
      <c r="M83" s="2">
        <v>60</v>
      </c>
    </row>
    <row r="84" spans="2:14" x14ac:dyDescent="0.25">
      <c r="B84" s="1" t="s">
        <v>206</v>
      </c>
      <c r="C84" s="26" t="s">
        <v>179</v>
      </c>
      <c r="D84" s="1">
        <v>9</v>
      </c>
      <c r="E84" s="1">
        <v>9</v>
      </c>
      <c r="F84" s="1">
        <f>27-0</f>
        <v>27</v>
      </c>
      <c r="G84" s="42">
        <v>70</v>
      </c>
      <c r="H84" s="1">
        <v>2500</v>
      </c>
      <c r="I84" s="23" t="s">
        <v>186</v>
      </c>
      <c r="J84" s="19" t="s">
        <v>186</v>
      </c>
      <c r="K84" s="19" t="s">
        <v>126</v>
      </c>
      <c r="L84" s="19" t="s">
        <v>126</v>
      </c>
      <c r="M84" s="19" t="s">
        <v>126</v>
      </c>
    </row>
    <row r="85" spans="2:14" x14ac:dyDescent="0.25">
      <c r="B85" s="1" t="s">
        <v>258</v>
      </c>
      <c r="C85" s="26" t="s">
        <v>180</v>
      </c>
      <c r="D85" s="1">
        <v>9</v>
      </c>
      <c r="E85" s="1">
        <v>9</v>
      </c>
      <c r="F85" s="1">
        <f>28-0</f>
        <v>28</v>
      </c>
      <c r="G85" s="42">
        <v>70</v>
      </c>
      <c r="H85" s="1">
        <v>2500</v>
      </c>
      <c r="I85" s="23" t="s">
        <v>186</v>
      </c>
      <c r="J85" s="19" t="s">
        <v>186</v>
      </c>
      <c r="K85" s="19" t="s">
        <v>126</v>
      </c>
      <c r="L85" s="19" t="s">
        <v>126</v>
      </c>
      <c r="M85" s="19" t="s">
        <v>126</v>
      </c>
    </row>
    <row r="86" spans="2:14" x14ac:dyDescent="0.25">
      <c r="B86" s="1" t="s">
        <v>207</v>
      </c>
      <c r="C86" s="26" t="s">
        <v>182</v>
      </c>
      <c r="D86" s="1">
        <v>9</v>
      </c>
      <c r="E86" s="1">
        <v>9</v>
      </c>
      <c r="F86" s="1">
        <f>32-0</f>
        <v>32</v>
      </c>
      <c r="G86" s="42">
        <v>127</v>
      </c>
      <c r="H86" s="28">
        <v>500</v>
      </c>
      <c r="I86" s="23" t="s">
        <v>186</v>
      </c>
      <c r="J86" s="19" t="s">
        <v>186</v>
      </c>
      <c r="K86" s="19" t="s">
        <v>126</v>
      </c>
      <c r="L86" s="19" t="s">
        <v>126</v>
      </c>
      <c r="M86" s="19" t="s">
        <v>126</v>
      </c>
    </row>
    <row r="87" spans="2:14" x14ac:dyDescent="0.25">
      <c r="B87" s="1" t="s">
        <v>207</v>
      </c>
      <c r="C87" s="74" t="s">
        <v>361</v>
      </c>
      <c r="D87" s="1">
        <v>9</v>
      </c>
      <c r="E87" s="1">
        <v>9</v>
      </c>
      <c r="F87" s="1">
        <f>33-0</f>
        <v>33</v>
      </c>
      <c r="G87" s="42">
        <v>60</v>
      </c>
      <c r="H87" s="28">
        <v>2000</v>
      </c>
      <c r="I87" s="23" t="s">
        <v>186</v>
      </c>
      <c r="J87" s="19" t="s">
        <v>186</v>
      </c>
      <c r="K87" s="19" t="s">
        <v>126</v>
      </c>
      <c r="L87" s="19" t="s">
        <v>126</v>
      </c>
      <c r="M87" s="19" t="s">
        <v>126</v>
      </c>
    </row>
    <row r="88" spans="2:14" x14ac:dyDescent="0.25">
      <c r="B88" s="1" t="s">
        <v>206</v>
      </c>
      <c r="C88" s="26" t="s">
        <v>184</v>
      </c>
      <c r="D88" s="1">
        <v>9</v>
      </c>
      <c r="E88" s="1">
        <v>9</v>
      </c>
      <c r="F88" s="1">
        <v>34</v>
      </c>
      <c r="G88" s="42">
        <v>70</v>
      </c>
      <c r="H88" s="28">
        <v>2000</v>
      </c>
      <c r="I88" s="23" t="s">
        <v>186</v>
      </c>
      <c r="J88" s="19" t="s">
        <v>186</v>
      </c>
      <c r="K88" s="19" t="s">
        <v>126</v>
      </c>
      <c r="L88" s="19" t="s">
        <v>126</v>
      </c>
      <c r="M88" s="19" t="s">
        <v>126</v>
      </c>
    </row>
    <row r="89" spans="2:14" x14ac:dyDescent="0.25">
      <c r="B89" s="1" t="s">
        <v>258</v>
      </c>
      <c r="C89" s="26" t="s">
        <v>261</v>
      </c>
      <c r="D89" s="1">
        <v>9</v>
      </c>
      <c r="E89" s="1">
        <v>9</v>
      </c>
      <c r="F89" s="1">
        <v>39</v>
      </c>
      <c r="G89" s="42">
        <v>60</v>
      </c>
      <c r="H89" s="1">
        <v>2500</v>
      </c>
      <c r="I89" s="23" t="s">
        <v>186</v>
      </c>
      <c r="J89" s="19" t="s">
        <v>186</v>
      </c>
      <c r="K89" s="19" t="s">
        <v>126</v>
      </c>
      <c r="L89" s="19" t="s">
        <v>126</v>
      </c>
      <c r="M89" s="19" t="s">
        <v>126</v>
      </c>
    </row>
    <row r="90" spans="2:14" x14ac:dyDescent="0.25">
      <c r="B90" s="1" t="s">
        <v>258</v>
      </c>
      <c r="C90" s="26" t="s">
        <v>262</v>
      </c>
      <c r="D90" s="1">
        <v>9</v>
      </c>
      <c r="E90" s="1">
        <v>9</v>
      </c>
      <c r="F90" s="1">
        <f>71-0</f>
        <v>71</v>
      </c>
      <c r="G90" s="42">
        <v>60</v>
      </c>
      <c r="H90" s="1">
        <v>2500</v>
      </c>
      <c r="I90" s="23" t="s">
        <v>186</v>
      </c>
      <c r="J90" s="19" t="s">
        <v>186</v>
      </c>
      <c r="K90" s="19" t="s">
        <v>126</v>
      </c>
      <c r="L90" s="19" t="s">
        <v>126</v>
      </c>
      <c r="M90" s="19" t="s">
        <v>126</v>
      </c>
    </row>
    <row r="91" spans="2:14" x14ac:dyDescent="0.25">
      <c r="B91" s="1" t="s">
        <v>258</v>
      </c>
      <c r="C91" s="26" t="s">
        <v>263</v>
      </c>
      <c r="D91" s="1">
        <v>9</v>
      </c>
      <c r="E91" s="1">
        <v>9</v>
      </c>
      <c r="F91" s="1">
        <f>72-0</f>
        <v>72</v>
      </c>
      <c r="G91" s="42">
        <v>55</v>
      </c>
      <c r="H91" s="28">
        <v>3000</v>
      </c>
      <c r="I91" s="23" t="s">
        <v>186</v>
      </c>
      <c r="J91" s="19" t="s">
        <v>186</v>
      </c>
      <c r="K91" s="19" t="s">
        <v>126</v>
      </c>
      <c r="L91" s="19" t="s">
        <v>126</v>
      </c>
      <c r="M91" s="19" t="s">
        <v>126</v>
      </c>
    </row>
    <row r="92" spans="2:14" x14ac:dyDescent="0.25">
      <c r="B92" s="1" t="s">
        <v>317</v>
      </c>
      <c r="C92" s="26" t="s">
        <v>282</v>
      </c>
      <c r="D92" s="1">
        <v>9</v>
      </c>
      <c r="E92" s="1">
        <v>9</v>
      </c>
      <c r="F92" s="1">
        <f>42-0</f>
        <v>42</v>
      </c>
      <c r="G92" s="42">
        <v>70</v>
      </c>
      <c r="H92" s="1">
        <v>2500</v>
      </c>
      <c r="I92" s="23" t="s">
        <v>186</v>
      </c>
      <c r="J92" s="19" t="s">
        <v>186</v>
      </c>
      <c r="K92" s="19" t="s">
        <v>126</v>
      </c>
      <c r="L92" s="19" t="s">
        <v>126</v>
      </c>
      <c r="M92" s="19" t="s">
        <v>126</v>
      </c>
    </row>
    <row r="93" spans="2:14" x14ac:dyDescent="0.25">
      <c r="B93" s="1" t="s">
        <v>257</v>
      </c>
      <c r="C93" s="26" t="s">
        <v>283</v>
      </c>
      <c r="D93" s="1">
        <v>9</v>
      </c>
      <c r="E93" s="1">
        <v>9</v>
      </c>
      <c r="F93" s="1">
        <f>44-0</f>
        <v>44</v>
      </c>
      <c r="G93" s="42">
        <v>70</v>
      </c>
      <c r="H93" s="1">
        <v>2500</v>
      </c>
      <c r="I93" s="23" t="s">
        <v>186</v>
      </c>
      <c r="J93" s="19" t="s">
        <v>186</v>
      </c>
      <c r="K93" s="19" t="s">
        <v>126</v>
      </c>
      <c r="L93" s="19" t="s">
        <v>126</v>
      </c>
      <c r="M93" s="19" t="s">
        <v>126</v>
      </c>
    </row>
    <row r="94" spans="2:14" x14ac:dyDescent="0.25">
      <c r="B94" s="1" t="s">
        <v>257</v>
      </c>
      <c r="C94" s="26" t="s">
        <v>284</v>
      </c>
      <c r="D94" s="1">
        <v>9</v>
      </c>
      <c r="E94" s="1">
        <v>9</v>
      </c>
      <c r="F94" s="1">
        <f>46-0</f>
        <v>46</v>
      </c>
      <c r="G94" s="42">
        <v>70</v>
      </c>
      <c r="H94" s="28">
        <v>3500</v>
      </c>
      <c r="I94" s="23" t="s">
        <v>186</v>
      </c>
      <c r="J94" s="19" t="s">
        <v>186</v>
      </c>
      <c r="K94" s="19" t="s">
        <v>126</v>
      </c>
      <c r="L94" s="19" t="s">
        <v>126</v>
      </c>
      <c r="M94" s="19" t="s">
        <v>126</v>
      </c>
    </row>
    <row r="95" spans="2:14" x14ac:dyDescent="0.25">
      <c r="B95" s="1" t="s">
        <v>257</v>
      </c>
      <c r="C95" s="26" t="s">
        <v>363</v>
      </c>
      <c r="D95" s="1">
        <v>9</v>
      </c>
      <c r="E95" s="1">
        <v>9</v>
      </c>
      <c r="F95" s="1">
        <f>49-0</f>
        <v>49</v>
      </c>
      <c r="G95" s="42">
        <v>70</v>
      </c>
      <c r="H95" s="28">
        <v>3500</v>
      </c>
      <c r="I95" s="23" t="s">
        <v>186</v>
      </c>
      <c r="J95" s="19" t="s">
        <v>186</v>
      </c>
      <c r="K95" s="19" t="s">
        <v>126</v>
      </c>
      <c r="L95" s="19" t="s">
        <v>126</v>
      </c>
      <c r="M95" s="19" t="s">
        <v>126</v>
      </c>
    </row>
    <row r="96" spans="2:14" x14ac:dyDescent="0.25">
      <c r="B96" s="1" t="s">
        <v>257</v>
      </c>
      <c r="C96" s="26" t="s">
        <v>268</v>
      </c>
      <c r="D96" s="1">
        <v>9</v>
      </c>
      <c r="E96" s="1">
        <v>9</v>
      </c>
      <c r="F96" s="1">
        <f>51-0</f>
        <v>51</v>
      </c>
      <c r="G96" s="42">
        <v>70</v>
      </c>
      <c r="H96" s="28">
        <v>3000</v>
      </c>
      <c r="I96" s="23" t="s">
        <v>186</v>
      </c>
      <c r="J96" s="19" t="s">
        <v>186</v>
      </c>
      <c r="K96" s="19" t="s">
        <v>126</v>
      </c>
      <c r="L96" s="19" t="s">
        <v>126</v>
      </c>
      <c r="M96" s="19" t="s">
        <v>126</v>
      </c>
    </row>
    <row r="97" spans="2:13" x14ac:dyDescent="0.25">
      <c r="B97" s="1" t="s">
        <v>257</v>
      </c>
      <c r="C97" s="26" t="s">
        <v>269</v>
      </c>
      <c r="D97" s="1">
        <v>9</v>
      </c>
      <c r="E97" s="1">
        <v>9</v>
      </c>
      <c r="F97" s="1">
        <f>52-0</f>
        <v>52</v>
      </c>
      <c r="G97" s="42">
        <v>85</v>
      </c>
      <c r="H97" s="28">
        <v>3000</v>
      </c>
      <c r="I97" s="23" t="s">
        <v>186</v>
      </c>
      <c r="J97" s="19" t="s">
        <v>186</v>
      </c>
      <c r="K97" s="19" t="s">
        <v>126</v>
      </c>
      <c r="L97" s="19" t="s">
        <v>126</v>
      </c>
      <c r="M97" s="19" t="s">
        <v>126</v>
      </c>
    </row>
    <row r="98" spans="2:13" x14ac:dyDescent="0.25">
      <c r="B98" s="1" t="s">
        <v>257</v>
      </c>
      <c r="C98" s="26" t="s">
        <v>318</v>
      </c>
      <c r="D98" s="1">
        <v>9</v>
      </c>
      <c r="E98" s="1">
        <v>9</v>
      </c>
      <c r="F98" s="1">
        <f>53-0</f>
        <v>53</v>
      </c>
      <c r="G98" s="42">
        <v>70</v>
      </c>
      <c r="H98" s="28">
        <v>3800</v>
      </c>
      <c r="I98" s="23" t="s">
        <v>186</v>
      </c>
      <c r="J98" s="19" t="s">
        <v>186</v>
      </c>
      <c r="K98" s="19" t="s">
        <v>126</v>
      </c>
      <c r="L98" s="19" t="s">
        <v>126</v>
      </c>
      <c r="M98" s="19" t="s">
        <v>126</v>
      </c>
    </row>
    <row r="99" spans="2:13" x14ac:dyDescent="0.25">
      <c r="B99" s="1" t="s">
        <v>257</v>
      </c>
      <c r="C99" s="26" t="s">
        <v>270</v>
      </c>
      <c r="D99" s="1">
        <v>9</v>
      </c>
      <c r="E99" s="1">
        <v>9</v>
      </c>
      <c r="F99" s="1">
        <f>55-0</f>
        <v>55</v>
      </c>
      <c r="G99" s="42">
        <v>70</v>
      </c>
      <c r="H99" s="1">
        <v>2500</v>
      </c>
      <c r="I99" s="23" t="s">
        <v>186</v>
      </c>
      <c r="J99" s="19" t="s">
        <v>186</v>
      </c>
      <c r="K99" s="19" t="s">
        <v>126</v>
      </c>
      <c r="L99" s="19" t="s">
        <v>126</v>
      </c>
      <c r="M99" s="19" t="s">
        <v>126</v>
      </c>
    </row>
    <row r="100" spans="2:13" x14ac:dyDescent="0.25">
      <c r="B100" s="1" t="s">
        <v>257</v>
      </c>
      <c r="C100" s="26" t="s">
        <v>271</v>
      </c>
      <c r="D100" s="1">
        <v>9</v>
      </c>
      <c r="E100" s="1">
        <v>9</v>
      </c>
      <c r="F100" s="1">
        <f>57-0</f>
        <v>57</v>
      </c>
      <c r="G100" s="42">
        <v>70</v>
      </c>
      <c r="H100" s="28">
        <v>3500</v>
      </c>
      <c r="I100" s="23" t="s">
        <v>186</v>
      </c>
      <c r="J100" s="19" t="s">
        <v>186</v>
      </c>
      <c r="K100" s="19" t="s">
        <v>126</v>
      </c>
      <c r="L100" s="19" t="s">
        <v>126</v>
      </c>
      <c r="M100" s="19" t="s">
        <v>126</v>
      </c>
    </row>
    <row r="101" spans="2:13" x14ac:dyDescent="0.25">
      <c r="B101" s="1" t="s">
        <v>257</v>
      </c>
      <c r="C101" s="26" t="s">
        <v>272</v>
      </c>
      <c r="D101" s="1">
        <v>9</v>
      </c>
      <c r="E101" s="1">
        <v>9</v>
      </c>
      <c r="F101" s="1">
        <f>59-0</f>
        <v>59</v>
      </c>
      <c r="G101" s="42">
        <v>70</v>
      </c>
      <c r="H101" s="28">
        <v>3000</v>
      </c>
      <c r="I101" s="23" t="s">
        <v>186</v>
      </c>
      <c r="J101" s="19" t="s">
        <v>186</v>
      </c>
      <c r="K101" s="19" t="s">
        <v>126</v>
      </c>
      <c r="L101" s="19" t="s">
        <v>126</v>
      </c>
      <c r="M101" s="19" t="s">
        <v>126</v>
      </c>
    </row>
    <row r="102" spans="2:13" x14ac:dyDescent="0.25">
      <c r="B102" s="1" t="s">
        <v>256</v>
      </c>
      <c r="C102" s="26" t="s">
        <v>273</v>
      </c>
      <c r="D102" s="1">
        <v>9</v>
      </c>
      <c r="E102" s="1">
        <v>9</v>
      </c>
      <c r="F102" s="1">
        <f>31-0</f>
        <v>31</v>
      </c>
      <c r="G102" s="42">
        <v>70</v>
      </c>
      <c r="H102" s="28">
        <v>2000</v>
      </c>
      <c r="I102" s="23" t="s">
        <v>186</v>
      </c>
      <c r="J102" s="19" t="s">
        <v>186</v>
      </c>
      <c r="K102" s="19" t="s">
        <v>126</v>
      </c>
      <c r="L102" s="19" t="s">
        <v>126</v>
      </c>
      <c r="M102" s="19" t="s">
        <v>126</v>
      </c>
    </row>
    <row r="103" spans="2:13" x14ac:dyDescent="0.25">
      <c r="B103" s="1" t="s">
        <v>256</v>
      </c>
      <c r="C103" s="26" t="s">
        <v>274</v>
      </c>
      <c r="D103" s="1">
        <v>9</v>
      </c>
      <c r="E103" s="1">
        <v>9</v>
      </c>
      <c r="F103" s="1">
        <f>35-0</f>
        <v>35</v>
      </c>
      <c r="G103" s="42">
        <v>100</v>
      </c>
      <c r="H103" s="1">
        <v>2500</v>
      </c>
      <c r="I103" s="23" t="s">
        <v>186</v>
      </c>
      <c r="J103" s="19" t="s">
        <v>186</v>
      </c>
      <c r="K103" s="19" t="s">
        <v>126</v>
      </c>
      <c r="L103" s="19" t="s">
        <v>126</v>
      </c>
      <c r="M103" s="19" t="s">
        <v>126</v>
      </c>
    </row>
    <row r="104" spans="2:13" x14ac:dyDescent="0.25">
      <c r="B104" s="1" t="s">
        <v>256</v>
      </c>
      <c r="C104" s="26" t="s">
        <v>325</v>
      </c>
      <c r="D104" s="1">
        <v>9</v>
      </c>
      <c r="E104" s="1">
        <v>9</v>
      </c>
      <c r="F104" s="1">
        <f>37-0</f>
        <v>37</v>
      </c>
      <c r="G104" s="42">
        <v>80</v>
      </c>
      <c r="H104" s="1">
        <v>2500</v>
      </c>
      <c r="I104" s="23" t="s">
        <v>186</v>
      </c>
      <c r="J104" s="19" t="s">
        <v>186</v>
      </c>
      <c r="K104" s="19" t="s">
        <v>126</v>
      </c>
      <c r="L104" s="19" t="s">
        <v>126</v>
      </c>
      <c r="M104" s="19" t="s">
        <v>126</v>
      </c>
    </row>
    <row r="105" spans="2:13" x14ac:dyDescent="0.25">
      <c r="B105" s="1" t="s">
        <v>256</v>
      </c>
      <c r="C105" s="26" t="s">
        <v>275</v>
      </c>
      <c r="D105" s="1">
        <v>9</v>
      </c>
      <c r="E105" s="1">
        <v>9</v>
      </c>
      <c r="F105" s="1">
        <f>38-0</f>
        <v>38</v>
      </c>
      <c r="G105" s="42">
        <v>75</v>
      </c>
      <c r="H105" s="1">
        <v>2500</v>
      </c>
      <c r="I105" s="23" t="s">
        <v>186</v>
      </c>
      <c r="J105" s="19" t="s">
        <v>186</v>
      </c>
      <c r="K105" s="19" t="s">
        <v>126</v>
      </c>
      <c r="L105" s="19" t="s">
        <v>126</v>
      </c>
      <c r="M105" s="19" t="s">
        <v>126</v>
      </c>
    </row>
    <row r="106" spans="2:13" x14ac:dyDescent="0.25">
      <c r="B106" s="1" t="s">
        <v>256</v>
      </c>
      <c r="C106" s="26" t="s">
        <v>276</v>
      </c>
      <c r="D106" s="1">
        <v>9</v>
      </c>
      <c r="E106" s="1">
        <v>9</v>
      </c>
      <c r="F106" s="1">
        <f>41-0</f>
        <v>41</v>
      </c>
      <c r="G106" s="42">
        <v>95</v>
      </c>
      <c r="H106" s="1">
        <v>2500</v>
      </c>
      <c r="I106" s="23" t="s">
        <v>186</v>
      </c>
      <c r="J106" s="19" t="s">
        <v>186</v>
      </c>
      <c r="K106" s="19" t="s">
        <v>126</v>
      </c>
      <c r="L106" s="19" t="s">
        <v>126</v>
      </c>
      <c r="M106" s="19" t="s">
        <v>126</v>
      </c>
    </row>
    <row r="107" spans="2:13" x14ac:dyDescent="0.25">
      <c r="B107" s="1" t="s">
        <v>256</v>
      </c>
      <c r="C107" s="26" t="s">
        <v>277</v>
      </c>
      <c r="D107" s="1">
        <v>9</v>
      </c>
      <c r="E107" s="1">
        <v>9</v>
      </c>
      <c r="F107" s="1">
        <f>43-0</f>
        <v>43</v>
      </c>
      <c r="G107" s="42">
        <v>95</v>
      </c>
      <c r="H107" s="1">
        <v>2500</v>
      </c>
      <c r="I107" s="23" t="s">
        <v>186</v>
      </c>
      <c r="J107" s="19" t="s">
        <v>186</v>
      </c>
      <c r="K107" s="19" t="s">
        <v>126</v>
      </c>
      <c r="L107" s="19" t="s">
        <v>126</v>
      </c>
      <c r="M107" s="19" t="s">
        <v>126</v>
      </c>
    </row>
    <row r="108" spans="2:13" x14ac:dyDescent="0.25">
      <c r="B108" s="1" t="s">
        <v>256</v>
      </c>
      <c r="C108" s="26" t="s">
        <v>278</v>
      </c>
      <c r="D108" s="1">
        <v>9</v>
      </c>
      <c r="E108" s="1">
        <v>9</v>
      </c>
      <c r="F108" s="1">
        <f>45-0</f>
        <v>45</v>
      </c>
      <c r="G108" s="42">
        <v>95</v>
      </c>
      <c r="H108" s="1">
        <v>2500</v>
      </c>
      <c r="I108" s="23" t="s">
        <v>186</v>
      </c>
      <c r="J108" s="19" t="s">
        <v>186</v>
      </c>
      <c r="K108" s="19" t="s">
        <v>126</v>
      </c>
      <c r="L108" s="19" t="s">
        <v>126</v>
      </c>
      <c r="M108" s="19" t="s">
        <v>126</v>
      </c>
    </row>
    <row r="109" spans="2:13" x14ac:dyDescent="0.25">
      <c r="B109" s="1" t="s">
        <v>256</v>
      </c>
      <c r="C109" s="26" t="s">
        <v>279</v>
      </c>
      <c r="D109" s="1">
        <v>9</v>
      </c>
      <c r="E109" s="1">
        <v>9</v>
      </c>
      <c r="F109" s="1">
        <f>47-0</f>
        <v>47</v>
      </c>
      <c r="G109" s="42">
        <v>95</v>
      </c>
      <c r="H109" s="1">
        <v>2500</v>
      </c>
      <c r="I109" s="23" t="s">
        <v>186</v>
      </c>
      <c r="J109" s="19" t="s">
        <v>186</v>
      </c>
      <c r="K109" s="19" t="s">
        <v>126</v>
      </c>
      <c r="L109" s="19" t="s">
        <v>126</v>
      </c>
      <c r="M109" s="19" t="s">
        <v>126</v>
      </c>
    </row>
    <row r="110" spans="2:13" x14ac:dyDescent="0.25">
      <c r="B110" s="1" t="s">
        <v>256</v>
      </c>
      <c r="C110" s="26" t="s">
        <v>280</v>
      </c>
      <c r="D110" s="1">
        <v>9</v>
      </c>
      <c r="E110" s="1">
        <v>9</v>
      </c>
      <c r="F110" s="1">
        <f>48-0</f>
        <v>48</v>
      </c>
      <c r="G110" s="42">
        <v>95</v>
      </c>
      <c r="H110" s="1">
        <v>2500</v>
      </c>
      <c r="I110" s="23" t="s">
        <v>186</v>
      </c>
      <c r="J110" s="19" t="s">
        <v>186</v>
      </c>
      <c r="K110" s="19" t="s">
        <v>126</v>
      </c>
      <c r="L110" s="19" t="s">
        <v>126</v>
      </c>
      <c r="M110" s="19" t="s">
        <v>126</v>
      </c>
    </row>
    <row r="111" spans="2:13" x14ac:dyDescent="0.25">
      <c r="B111" s="1" t="s">
        <v>256</v>
      </c>
      <c r="C111" s="26" t="s">
        <v>281</v>
      </c>
      <c r="D111" s="1">
        <v>9</v>
      </c>
      <c r="E111" s="1">
        <v>9</v>
      </c>
      <c r="F111" s="1">
        <f>50-0</f>
        <v>50</v>
      </c>
      <c r="G111" s="42">
        <v>95</v>
      </c>
      <c r="H111" s="1">
        <v>2500</v>
      </c>
      <c r="I111" s="23" t="s">
        <v>186</v>
      </c>
      <c r="J111" s="19" t="s">
        <v>186</v>
      </c>
      <c r="K111" s="19" t="s">
        <v>126</v>
      </c>
      <c r="L111" s="19" t="s">
        <v>126</v>
      </c>
      <c r="M111" s="19" t="s">
        <v>126</v>
      </c>
    </row>
    <row r="112" spans="2:13" x14ac:dyDescent="0.25">
      <c r="B112" s="1" t="s">
        <v>255</v>
      </c>
      <c r="C112" s="26" t="s">
        <v>319</v>
      </c>
      <c r="D112" s="1">
        <v>9</v>
      </c>
      <c r="E112" s="1">
        <v>9</v>
      </c>
      <c r="F112" s="1">
        <f>36-0</f>
        <v>36</v>
      </c>
      <c r="G112" s="42">
        <v>90</v>
      </c>
      <c r="H112" s="1">
        <v>2500</v>
      </c>
      <c r="I112" s="23" t="s">
        <v>186</v>
      </c>
      <c r="J112" s="19" t="s">
        <v>186</v>
      </c>
      <c r="K112" s="19" t="s">
        <v>126</v>
      </c>
      <c r="L112" s="19" t="s">
        <v>126</v>
      </c>
      <c r="M112" s="19" t="s">
        <v>126</v>
      </c>
    </row>
    <row r="113" spans="2:13" x14ac:dyDescent="0.25">
      <c r="B113" s="1" t="s">
        <v>255</v>
      </c>
      <c r="C113" s="26" t="s">
        <v>320</v>
      </c>
      <c r="D113" s="1">
        <v>9</v>
      </c>
      <c r="E113" s="1">
        <v>9</v>
      </c>
      <c r="F113" s="1">
        <f>40-0</f>
        <v>40</v>
      </c>
      <c r="G113" s="42">
        <v>75</v>
      </c>
      <c r="H113" s="1">
        <v>2500</v>
      </c>
      <c r="I113" s="23" t="s">
        <v>186</v>
      </c>
      <c r="J113" s="19" t="s">
        <v>186</v>
      </c>
      <c r="K113" s="19" t="s">
        <v>126</v>
      </c>
      <c r="L113" s="19" t="s">
        <v>126</v>
      </c>
      <c r="M113" s="19" t="s">
        <v>126</v>
      </c>
    </row>
    <row r="114" spans="2:13" x14ac:dyDescent="0.25">
      <c r="B114" s="1" t="s">
        <v>362</v>
      </c>
      <c r="C114" s="26"/>
      <c r="G114" s="42"/>
      <c r="I114" s="23"/>
      <c r="J114" s="19"/>
      <c r="K114" s="19"/>
      <c r="L114" s="19"/>
      <c r="M114" s="19"/>
    </row>
    <row r="115" spans="2:13" x14ac:dyDescent="0.25">
      <c r="B115" s="1" t="s">
        <v>310</v>
      </c>
      <c r="C115" s="26" t="s">
        <v>312</v>
      </c>
      <c r="D115" s="1">
        <v>9</v>
      </c>
      <c r="E115" s="1">
        <v>9</v>
      </c>
      <c r="F115" s="1">
        <f>54-0</f>
        <v>54</v>
      </c>
      <c r="G115" s="42">
        <v>100</v>
      </c>
      <c r="H115" s="28">
        <v>1500</v>
      </c>
      <c r="I115" s="23" t="s">
        <v>186</v>
      </c>
      <c r="J115" s="19" t="s">
        <v>186</v>
      </c>
      <c r="K115" s="19" t="s">
        <v>126</v>
      </c>
      <c r="L115" s="19" t="s">
        <v>126</v>
      </c>
      <c r="M115" s="19" t="s">
        <v>126</v>
      </c>
    </row>
    <row r="116" spans="2:13" x14ac:dyDescent="0.25">
      <c r="B116" s="1" t="s">
        <v>310</v>
      </c>
      <c r="C116" s="26" t="s">
        <v>99</v>
      </c>
      <c r="D116" s="1">
        <v>9</v>
      </c>
      <c r="E116" s="1">
        <v>9</v>
      </c>
      <c r="F116" s="1">
        <f>60-0</f>
        <v>60</v>
      </c>
      <c r="G116" s="42">
        <v>100</v>
      </c>
      <c r="H116" s="1">
        <v>2500</v>
      </c>
      <c r="I116" s="23" t="s">
        <v>186</v>
      </c>
      <c r="J116" s="19" t="s">
        <v>186</v>
      </c>
      <c r="K116" s="19" t="s">
        <v>126</v>
      </c>
      <c r="L116" s="19" t="s">
        <v>126</v>
      </c>
      <c r="M116" s="19" t="s">
        <v>126</v>
      </c>
    </row>
    <row r="117" spans="2:13" x14ac:dyDescent="0.25">
      <c r="B117" s="1" t="s">
        <v>310</v>
      </c>
      <c r="C117" s="26" t="s">
        <v>100</v>
      </c>
      <c r="D117" s="1">
        <v>9</v>
      </c>
      <c r="E117" s="1">
        <v>9</v>
      </c>
      <c r="F117" s="1">
        <f>61-0</f>
        <v>61</v>
      </c>
      <c r="G117" s="42">
        <v>100</v>
      </c>
      <c r="H117" s="1">
        <v>2500</v>
      </c>
      <c r="I117" s="23" t="s">
        <v>186</v>
      </c>
      <c r="J117" s="19" t="s">
        <v>186</v>
      </c>
      <c r="K117" s="19" t="s">
        <v>126</v>
      </c>
      <c r="L117" s="19" t="s">
        <v>126</v>
      </c>
      <c r="M117" s="19" t="s">
        <v>126</v>
      </c>
    </row>
    <row r="118" spans="2:13" x14ac:dyDescent="0.25">
      <c r="B118" s="1" t="s">
        <v>310</v>
      </c>
      <c r="C118" s="26" t="s">
        <v>101</v>
      </c>
      <c r="D118" s="1">
        <v>9</v>
      </c>
      <c r="E118" s="1">
        <v>9</v>
      </c>
      <c r="F118" s="1">
        <f>62-0</f>
        <v>62</v>
      </c>
      <c r="G118" s="42">
        <v>95</v>
      </c>
      <c r="H118" s="1">
        <v>2500</v>
      </c>
      <c r="I118" s="23" t="s">
        <v>186</v>
      </c>
      <c r="J118" s="19" t="s">
        <v>186</v>
      </c>
      <c r="K118" s="19" t="s">
        <v>126</v>
      </c>
      <c r="L118" s="19" t="s">
        <v>126</v>
      </c>
      <c r="M118" s="19" t="s">
        <v>126</v>
      </c>
    </row>
    <row r="119" spans="2:13" x14ac:dyDescent="0.25">
      <c r="B119" s="1" t="s">
        <v>310</v>
      </c>
      <c r="C119" s="26" t="s">
        <v>102</v>
      </c>
      <c r="D119" s="1">
        <v>9</v>
      </c>
      <c r="E119" s="1">
        <v>9</v>
      </c>
      <c r="F119" s="1">
        <f>63-0</f>
        <v>63</v>
      </c>
      <c r="G119" s="42">
        <v>110</v>
      </c>
      <c r="H119" s="1">
        <v>2500</v>
      </c>
      <c r="I119" s="23" t="s">
        <v>186</v>
      </c>
      <c r="J119" s="19" t="s">
        <v>186</v>
      </c>
      <c r="K119" s="19" t="s">
        <v>126</v>
      </c>
      <c r="L119" s="19" t="s">
        <v>126</v>
      </c>
      <c r="M119" s="19" t="s">
        <v>126</v>
      </c>
    </row>
    <row r="120" spans="2:13" x14ac:dyDescent="0.25">
      <c r="B120" s="1" t="s">
        <v>310</v>
      </c>
      <c r="C120" s="26" t="s">
        <v>103</v>
      </c>
      <c r="D120" s="1">
        <v>9</v>
      </c>
      <c r="E120" s="1">
        <v>9</v>
      </c>
      <c r="F120" s="1">
        <f>64-0</f>
        <v>64</v>
      </c>
      <c r="G120" s="42">
        <v>110</v>
      </c>
      <c r="H120" s="1">
        <v>2500</v>
      </c>
      <c r="I120" s="23" t="s">
        <v>186</v>
      </c>
      <c r="J120" s="19" t="s">
        <v>186</v>
      </c>
      <c r="K120" s="19" t="s">
        <v>126</v>
      </c>
      <c r="L120" s="19" t="s">
        <v>126</v>
      </c>
      <c r="M120" s="19" t="s">
        <v>126</v>
      </c>
    </row>
    <row r="121" spans="2:13" x14ac:dyDescent="0.25">
      <c r="B121" s="1" t="s">
        <v>310</v>
      </c>
      <c r="C121" s="26" t="s">
        <v>104</v>
      </c>
      <c r="D121" s="1">
        <v>9</v>
      </c>
      <c r="E121" s="1">
        <v>9</v>
      </c>
      <c r="F121" s="1">
        <f>65-0</f>
        <v>65</v>
      </c>
      <c r="G121" s="42">
        <v>60</v>
      </c>
      <c r="H121" s="28">
        <v>2800</v>
      </c>
      <c r="I121" s="23" t="s">
        <v>186</v>
      </c>
      <c r="J121" s="19" t="s">
        <v>186</v>
      </c>
      <c r="K121" s="19" t="s">
        <v>126</v>
      </c>
      <c r="L121" s="19" t="s">
        <v>126</v>
      </c>
      <c r="M121" s="19" t="s">
        <v>126</v>
      </c>
    </row>
    <row r="122" spans="2:13" x14ac:dyDescent="0.25">
      <c r="B122" s="1" t="s">
        <v>310</v>
      </c>
      <c r="C122" s="26" t="s">
        <v>105</v>
      </c>
      <c r="D122" s="1">
        <v>9</v>
      </c>
      <c r="E122" s="1">
        <v>9</v>
      </c>
      <c r="F122" s="1">
        <f>66-0</f>
        <v>66</v>
      </c>
      <c r="G122" s="42">
        <v>60</v>
      </c>
      <c r="H122" s="28">
        <v>2800</v>
      </c>
      <c r="I122" s="23" t="s">
        <v>186</v>
      </c>
      <c r="J122" s="19" t="s">
        <v>186</v>
      </c>
      <c r="K122" s="19" t="s">
        <v>126</v>
      </c>
      <c r="L122" s="19" t="s">
        <v>126</v>
      </c>
      <c r="M122" s="19" t="s">
        <v>126</v>
      </c>
    </row>
    <row r="123" spans="2:13" x14ac:dyDescent="0.25">
      <c r="B123" s="1" t="s">
        <v>310</v>
      </c>
      <c r="C123" s="26" t="s">
        <v>161</v>
      </c>
      <c r="D123" s="1">
        <v>9</v>
      </c>
      <c r="E123" s="1">
        <v>9</v>
      </c>
      <c r="F123" s="1">
        <f>78-0</f>
        <v>78</v>
      </c>
      <c r="G123" s="42">
        <v>65</v>
      </c>
      <c r="H123" s="1">
        <v>2500</v>
      </c>
      <c r="I123" s="23" t="s">
        <v>186</v>
      </c>
      <c r="J123" s="19" t="s">
        <v>186</v>
      </c>
      <c r="K123" s="19" t="s">
        <v>126</v>
      </c>
      <c r="L123" s="19" t="s">
        <v>126</v>
      </c>
      <c r="M123" s="19" t="s">
        <v>126</v>
      </c>
    </row>
    <row r="124" spans="2:13" x14ac:dyDescent="0.25">
      <c r="B124" s="1" t="s">
        <v>310</v>
      </c>
      <c r="C124" s="26" t="s">
        <v>162</v>
      </c>
      <c r="D124" s="1">
        <v>9</v>
      </c>
      <c r="E124" s="1">
        <v>9</v>
      </c>
      <c r="F124" s="1">
        <f>79-0</f>
        <v>79</v>
      </c>
      <c r="G124" s="42">
        <v>65</v>
      </c>
      <c r="H124" s="1">
        <v>2500</v>
      </c>
      <c r="I124" s="23" t="s">
        <v>186</v>
      </c>
      <c r="J124" s="19" t="s">
        <v>186</v>
      </c>
      <c r="K124" s="19" t="s">
        <v>126</v>
      </c>
      <c r="L124" s="19" t="s">
        <v>126</v>
      </c>
      <c r="M124" s="19" t="s">
        <v>126</v>
      </c>
    </row>
    <row r="125" spans="2:13" x14ac:dyDescent="0.25">
      <c r="B125" s="1" t="s">
        <v>313</v>
      </c>
      <c r="C125" s="26" t="s">
        <v>309</v>
      </c>
      <c r="D125" s="1">
        <v>9</v>
      </c>
      <c r="E125" s="1">
        <v>9</v>
      </c>
      <c r="F125" s="1">
        <f>56-0</f>
        <v>56</v>
      </c>
      <c r="G125" s="42">
        <v>80</v>
      </c>
      <c r="H125" s="1">
        <v>2500</v>
      </c>
      <c r="I125" s="23" t="s">
        <v>186</v>
      </c>
      <c r="J125" s="19" t="s">
        <v>186</v>
      </c>
      <c r="K125" s="19" t="s">
        <v>126</v>
      </c>
      <c r="L125" s="19" t="s">
        <v>126</v>
      </c>
      <c r="M125" s="19" t="s">
        <v>126</v>
      </c>
    </row>
    <row r="126" spans="2:13" x14ac:dyDescent="0.25">
      <c r="B126" s="1" t="s">
        <v>313</v>
      </c>
      <c r="C126" s="26" t="s">
        <v>308</v>
      </c>
      <c r="D126" s="1">
        <v>9</v>
      </c>
      <c r="E126" s="1">
        <v>9</v>
      </c>
      <c r="F126" s="1">
        <f>58-0</f>
        <v>58</v>
      </c>
      <c r="G126" s="42">
        <v>90</v>
      </c>
      <c r="H126" s="1">
        <v>2500</v>
      </c>
      <c r="I126" s="23" t="s">
        <v>186</v>
      </c>
      <c r="J126" s="19" t="s">
        <v>186</v>
      </c>
      <c r="K126" s="19" t="s">
        <v>126</v>
      </c>
      <c r="L126" s="19" t="s">
        <v>126</v>
      </c>
      <c r="M126" s="19" t="s">
        <v>126</v>
      </c>
    </row>
    <row r="127" spans="2:13" x14ac:dyDescent="0.25">
      <c r="B127" s="1" t="s">
        <v>313</v>
      </c>
      <c r="C127" s="26" t="s">
        <v>106</v>
      </c>
      <c r="D127" s="1">
        <v>9</v>
      </c>
      <c r="E127" s="1">
        <v>9</v>
      </c>
      <c r="F127" s="1">
        <f>67-0</f>
        <v>67</v>
      </c>
      <c r="G127" s="42">
        <v>75</v>
      </c>
      <c r="H127" s="1">
        <v>2500</v>
      </c>
      <c r="I127" s="23" t="s">
        <v>186</v>
      </c>
      <c r="J127" s="19" t="s">
        <v>186</v>
      </c>
      <c r="K127" s="19" t="s">
        <v>126</v>
      </c>
      <c r="L127" s="19" t="s">
        <v>126</v>
      </c>
      <c r="M127" s="19" t="s">
        <v>126</v>
      </c>
    </row>
    <row r="128" spans="2:13" x14ac:dyDescent="0.25">
      <c r="B128" s="1" t="s">
        <v>313</v>
      </c>
      <c r="C128" s="26" t="s">
        <v>107</v>
      </c>
      <c r="D128" s="1">
        <v>9</v>
      </c>
      <c r="E128" s="1">
        <v>9</v>
      </c>
      <c r="F128" s="1">
        <f>68-0</f>
        <v>68</v>
      </c>
      <c r="G128" s="42">
        <v>75</v>
      </c>
      <c r="H128" s="1">
        <v>2500</v>
      </c>
      <c r="I128" s="23" t="s">
        <v>186</v>
      </c>
      <c r="J128" s="19" t="s">
        <v>186</v>
      </c>
      <c r="K128" s="19" t="s">
        <v>126</v>
      </c>
      <c r="L128" s="19" t="s">
        <v>126</v>
      </c>
      <c r="M128" s="19" t="s">
        <v>126</v>
      </c>
    </row>
    <row r="129" spans="2:13" x14ac:dyDescent="0.25">
      <c r="B129" s="1" t="s">
        <v>313</v>
      </c>
      <c r="C129" s="26" t="s">
        <v>152</v>
      </c>
      <c r="D129" s="1">
        <v>9</v>
      </c>
      <c r="E129" s="1">
        <v>9</v>
      </c>
      <c r="F129" s="1">
        <f>69-0</f>
        <v>69</v>
      </c>
      <c r="G129" s="42">
        <v>80</v>
      </c>
      <c r="H129" s="28">
        <v>1500</v>
      </c>
      <c r="I129" s="23" t="s">
        <v>186</v>
      </c>
      <c r="J129" s="19" t="s">
        <v>186</v>
      </c>
      <c r="K129" s="19" t="s">
        <v>126</v>
      </c>
      <c r="L129" s="19" t="s">
        <v>126</v>
      </c>
      <c r="M129" s="19" t="s">
        <v>126</v>
      </c>
    </row>
    <row r="130" spans="2:13" x14ac:dyDescent="0.25">
      <c r="B130" s="1" t="s">
        <v>313</v>
      </c>
      <c r="C130" s="26" t="s">
        <v>153</v>
      </c>
      <c r="D130" s="1">
        <v>9</v>
      </c>
      <c r="E130" s="1">
        <v>9</v>
      </c>
      <c r="F130" s="1">
        <f>70-0</f>
        <v>70</v>
      </c>
      <c r="G130" s="42">
        <v>95</v>
      </c>
      <c r="H130" s="28">
        <v>1000</v>
      </c>
      <c r="I130" s="23" t="s">
        <v>186</v>
      </c>
      <c r="J130" s="19" t="s">
        <v>186</v>
      </c>
      <c r="K130" s="19" t="s">
        <v>126</v>
      </c>
      <c r="L130" s="19" t="s">
        <v>126</v>
      </c>
      <c r="M130" s="19" t="s">
        <v>126</v>
      </c>
    </row>
    <row r="131" spans="2:13" x14ac:dyDescent="0.25">
      <c r="B131" s="1" t="s">
        <v>313</v>
      </c>
      <c r="C131" s="26" t="s">
        <v>156</v>
      </c>
      <c r="D131" s="1">
        <v>9</v>
      </c>
      <c r="E131" s="1">
        <v>9</v>
      </c>
      <c r="F131" s="1">
        <f>73-0</f>
        <v>73</v>
      </c>
      <c r="G131" s="42">
        <v>95</v>
      </c>
      <c r="H131" s="28">
        <v>2200</v>
      </c>
      <c r="I131" s="23" t="s">
        <v>186</v>
      </c>
      <c r="J131" s="19" t="s">
        <v>186</v>
      </c>
      <c r="K131" s="19" t="s">
        <v>126</v>
      </c>
      <c r="L131" s="19" t="s">
        <v>126</v>
      </c>
      <c r="M131" s="19" t="s">
        <v>126</v>
      </c>
    </row>
    <row r="132" spans="2:13" x14ac:dyDescent="0.25">
      <c r="B132" s="1" t="s">
        <v>313</v>
      </c>
      <c r="C132" s="26" t="s">
        <v>157</v>
      </c>
      <c r="D132" s="1">
        <v>9</v>
      </c>
      <c r="E132" s="1">
        <v>9</v>
      </c>
      <c r="F132" s="1">
        <f>74-0</f>
        <v>74</v>
      </c>
      <c r="G132" s="42">
        <v>95</v>
      </c>
      <c r="H132" s="28">
        <v>2200</v>
      </c>
      <c r="I132" s="23" t="s">
        <v>186</v>
      </c>
      <c r="J132" s="19" t="s">
        <v>186</v>
      </c>
      <c r="K132" s="19" t="s">
        <v>126</v>
      </c>
      <c r="L132" s="19" t="s">
        <v>126</v>
      </c>
      <c r="M132" s="19" t="s">
        <v>126</v>
      </c>
    </row>
    <row r="133" spans="2:13" x14ac:dyDescent="0.25">
      <c r="B133" s="1" t="s">
        <v>313</v>
      </c>
      <c r="C133" s="26" t="s">
        <v>158</v>
      </c>
      <c r="D133" s="1">
        <v>9</v>
      </c>
      <c r="E133" s="1">
        <v>9</v>
      </c>
      <c r="F133" s="1">
        <f>75-0</f>
        <v>75</v>
      </c>
      <c r="G133" s="42">
        <v>95</v>
      </c>
      <c r="H133" s="1">
        <v>2500</v>
      </c>
      <c r="I133" s="23" t="s">
        <v>186</v>
      </c>
      <c r="J133" s="19" t="s">
        <v>186</v>
      </c>
      <c r="K133" s="19" t="s">
        <v>126</v>
      </c>
      <c r="L133" s="19" t="s">
        <v>126</v>
      </c>
      <c r="M133" s="19" t="s">
        <v>126</v>
      </c>
    </row>
    <row r="134" spans="2:13" x14ac:dyDescent="0.25">
      <c r="B134" s="1" t="s">
        <v>313</v>
      </c>
      <c r="C134" s="26" t="s">
        <v>159</v>
      </c>
      <c r="D134" s="1">
        <v>9</v>
      </c>
      <c r="E134" s="1">
        <v>9</v>
      </c>
      <c r="F134" s="1">
        <f>76-0</f>
        <v>76</v>
      </c>
      <c r="G134" s="42">
        <v>90</v>
      </c>
      <c r="H134" s="1">
        <v>2500</v>
      </c>
      <c r="I134" s="23" t="s">
        <v>186</v>
      </c>
      <c r="J134" s="19" t="s">
        <v>186</v>
      </c>
      <c r="K134" s="19" t="s">
        <v>126</v>
      </c>
      <c r="L134" s="19" t="s">
        <v>126</v>
      </c>
      <c r="M134" s="19" t="s">
        <v>126</v>
      </c>
    </row>
    <row r="135" spans="2:13" x14ac:dyDescent="0.25">
      <c r="B135" s="1" t="s">
        <v>313</v>
      </c>
      <c r="C135" s="26" t="s">
        <v>160</v>
      </c>
      <c r="D135" s="1">
        <v>9</v>
      </c>
      <c r="E135" s="1">
        <v>9</v>
      </c>
      <c r="F135" s="1">
        <f>77-0</f>
        <v>77</v>
      </c>
      <c r="G135" s="42">
        <v>90</v>
      </c>
      <c r="H135" s="1">
        <v>2500</v>
      </c>
      <c r="I135" s="23" t="s">
        <v>186</v>
      </c>
      <c r="J135" s="19" t="s">
        <v>186</v>
      </c>
      <c r="K135" s="19" t="s">
        <v>126</v>
      </c>
      <c r="L135" s="19" t="s">
        <v>126</v>
      </c>
      <c r="M135" s="19" t="s">
        <v>126</v>
      </c>
    </row>
    <row r="136" spans="2:13" x14ac:dyDescent="0.25">
      <c r="B136" s="1" t="s">
        <v>313</v>
      </c>
      <c r="C136" s="26" t="s">
        <v>177</v>
      </c>
      <c r="D136" s="1">
        <v>9</v>
      </c>
      <c r="E136" s="1">
        <v>9</v>
      </c>
      <c r="F136" s="1">
        <f>80-0</f>
        <v>80</v>
      </c>
      <c r="G136" s="42">
        <v>100</v>
      </c>
      <c r="H136" s="28">
        <v>1500</v>
      </c>
      <c r="I136" s="23" t="s">
        <v>186</v>
      </c>
      <c r="J136" s="19" t="s">
        <v>186</v>
      </c>
      <c r="K136" s="19" t="s">
        <v>126</v>
      </c>
      <c r="L136" s="19" t="s">
        <v>126</v>
      </c>
      <c r="M136" s="19" t="s">
        <v>126</v>
      </c>
    </row>
    <row r="137" spans="2:13" x14ac:dyDescent="0.25">
      <c r="B137" s="1" t="s">
        <v>313</v>
      </c>
      <c r="C137" s="26" t="s">
        <v>178</v>
      </c>
      <c r="D137" s="1">
        <v>9</v>
      </c>
      <c r="E137" s="1">
        <v>9</v>
      </c>
      <c r="F137" s="1">
        <f>81-0</f>
        <v>81</v>
      </c>
      <c r="G137" s="42">
        <v>80</v>
      </c>
      <c r="H137" s="28">
        <v>2000</v>
      </c>
      <c r="I137" s="23" t="s">
        <v>186</v>
      </c>
      <c r="J137" s="19" t="s">
        <v>186</v>
      </c>
      <c r="K137" s="19" t="s">
        <v>126</v>
      </c>
      <c r="L137" s="19" t="s">
        <v>126</v>
      </c>
      <c r="M137" s="19" t="s">
        <v>126</v>
      </c>
    </row>
    <row r="174" spans="28:30" x14ac:dyDescent="0.25">
      <c r="AB174" s="3" t="s">
        <v>11</v>
      </c>
      <c r="AC174" s="3" t="s">
        <v>12</v>
      </c>
      <c r="AD174" s="3" t="s">
        <v>13</v>
      </c>
    </row>
    <row r="175" spans="28:30" x14ac:dyDescent="0.25">
      <c r="AB175" s="3">
        <v>0</v>
      </c>
      <c r="AC175" s="3">
        <v>0</v>
      </c>
      <c r="AD175" s="3">
        <v>0</v>
      </c>
    </row>
    <row r="176" spans="28:30" x14ac:dyDescent="0.25">
      <c r="AB176" s="3">
        <v>21</v>
      </c>
      <c r="AC176" s="3">
        <v>22</v>
      </c>
      <c r="AD176" s="3">
        <v>23</v>
      </c>
    </row>
    <row r="178" spans="19:30" x14ac:dyDescent="0.25">
      <c r="S178" s="4" t="s">
        <v>2</v>
      </c>
      <c r="T178" s="4" t="s">
        <v>3</v>
      </c>
      <c r="U178" s="4" t="s">
        <v>4</v>
      </c>
      <c r="V178" s="4" t="s">
        <v>5</v>
      </c>
      <c r="W178" s="4" t="s">
        <v>6</v>
      </c>
      <c r="X178" s="4" t="s">
        <v>7</v>
      </c>
      <c r="Y178" s="4" t="s">
        <v>8</v>
      </c>
      <c r="Z178" s="4" t="s">
        <v>9</v>
      </c>
      <c r="AA178" s="4" t="s">
        <v>10</v>
      </c>
      <c r="AB178" s="4" t="s">
        <v>11</v>
      </c>
      <c r="AC178" s="4" t="s">
        <v>12</v>
      </c>
      <c r="AD178" s="4" t="s">
        <v>13</v>
      </c>
    </row>
    <row r="179" spans="19:30" x14ac:dyDescent="0.25">
      <c r="S179" s="4">
        <v>1</v>
      </c>
      <c r="T179" s="4">
        <v>1</v>
      </c>
      <c r="U179" s="4">
        <v>1</v>
      </c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4">
        <v>1</v>
      </c>
      <c r="AB179" s="4">
        <v>1</v>
      </c>
      <c r="AC179" s="4">
        <v>1</v>
      </c>
      <c r="AD179" s="4">
        <v>1</v>
      </c>
    </row>
    <row r="180" spans="19:30" x14ac:dyDescent="0.25">
      <c r="S180" s="4">
        <v>24</v>
      </c>
      <c r="T180" s="4">
        <v>25</v>
      </c>
      <c r="U180" s="4">
        <v>26</v>
      </c>
      <c r="V180" s="4">
        <v>27</v>
      </c>
      <c r="W180" s="4">
        <v>28</v>
      </c>
      <c r="X180" s="4">
        <v>29</v>
      </c>
      <c r="Y180" s="4">
        <v>30</v>
      </c>
      <c r="Z180" s="4">
        <v>31</v>
      </c>
      <c r="AA180" s="4">
        <v>32</v>
      </c>
      <c r="AB180" s="4">
        <v>33</v>
      </c>
      <c r="AC180" s="4">
        <v>34</v>
      </c>
      <c r="AD180" s="4">
        <v>35</v>
      </c>
    </row>
    <row r="182" spans="19:30" x14ac:dyDescent="0.25">
      <c r="S182" s="5" t="s">
        <v>2</v>
      </c>
      <c r="T182" s="5" t="s">
        <v>3</v>
      </c>
      <c r="U182" s="5" t="s">
        <v>4</v>
      </c>
      <c r="V182" s="5" t="s">
        <v>5</v>
      </c>
      <c r="W182" s="5" t="s">
        <v>6</v>
      </c>
      <c r="X182" s="5" t="s">
        <v>7</v>
      </c>
      <c r="Y182" s="5" t="s">
        <v>8</v>
      </c>
      <c r="Z182" s="5" t="s">
        <v>9</v>
      </c>
      <c r="AA182" s="5" t="s">
        <v>10</v>
      </c>
      <c r="AB182" s="5" t="s">
        <v>11</v>
      </c>
      <c r="AC182" s="5" t="s">
        <v>12</v>
      </c>
      <c r="AD182" s="5" t="s">
        <v>13</v>
      </c>
    </row>
    <row r="183" spans="19:30" x14ac:dyDescent="0.25">
      <c r="S183" s="5">
        <v>2</v>
      </c>
      <c r="T183" s="5">
        <v>2</v>
      </c>
      <c r="U183" s="5">
        <v>2</v>
      </c>
      <c r="V183" s="5">
        <v>2</v>
      </c>
      <c r="W183" s="5">
        <v>2</v>
      </c>
      <c r="X183" s="5">
        <v>2</v>
      </c>
      <c r="Y183" s="5">
        <v>2</v>
      </c>
      <c r="Z183" s="5">
        <v>2</v>
      </c>
      <c r="AA183" s="5">
        <v>2</v>
      </c>
      <c r="AB183" s="5">
        <v>2</v>
      </c>
      <c r="AC183" s="5">
        <v>2</v>
      </c>
      <c r="AD183" s="5">
        <v>2</v>
      </c>
    </row>
    <row r="184" spans="19:30" x14ac:dyDescent="0.25">
      <c r="S184" s="5">
        <v>36</v>
      </c>
      <c r="T184" s="5">
        <v>37</v>
      </c>
      <c r="U184" s="5">
        <v>38</v>
      </c>
      <c r="V184" s="5">
        <v>39</v>
      </c>
      <c r="W184" s="5">
        <v>40</v>
      </c>
      <c r="X184" s="5">
        <v>41</v>
      </c>
      <c r="Y184" s="5">
        <v>42</v>
      </c>
      <c r="Z184" s="5">
        <v>43</v>
      </c>
      <c r="AA184" s="5">
        <v>44</v>
      </c>
      <c r="AB184" s="5">
        <v>45</v>
      </c>
      <c r="AC184" s="5">
        <v>46</v>
      </c>
      <c r="AD184" s="5">
        <v>47</v>
      </c>
    </row>
    <row r="186" spans="19:30" x14ac:dyDescent="0.25">
      <c r="S186" s="6" t="s">
        <v>2</v>
      </c>
      <c r="T186" s="6" t="s">
        <v>3</v>
      </c>
      <c r="U186" s="6" t="s">
        <v>4</v>
      </c>
      <c r="V186" s="6" t="s">
        <v>5</v>
      </c>
      <c r="W186" s="6" t="s">
        <v>6</v>
      </c>
      <c r="X186" s="6" t="s">
        <v>7</v>
      </c>
      <c r="Y186" s="6" t="s">
        <v>8</v>
      </c>
      <c r="Z186" s="6" t="s">
        <v>9</v>
      </c>
      <c r="AA186" s="6" t="s">
        <v>10</v>
      </c>
      <c r="AB186" s="6" t="s">
        <v>11</v>
      </c>
      <c r="AC186" s="6" t="s">
        <v>12</v>
      </c>
      <c r="AD186" s="6" t="s">
        <v>13</v>
      </c>
    </row>
    <row r="187" spans="19:30" x14ac:dyDescent="0.25">
      <c r="S187" s="6">
        <v>3</v>
      </c>
      <c r="T187" s="6">
        <v>3</v>
      </c>
      <c r="U187" s="6">
        <v>3</v>
      </c>
      <c r="V187" s="6">
        <v>3</v>
      </c>
      <c r="W187" s="6">
        <v>3</v>
      </c>
      <c r="X187" s="6">
        <v>3</v>
      </c>
      <c r="Y187" s="6">
        <v>3</v>
      </c>
      <c r="Z187" s="6">
        <v>3</v>
      </c>
      <c r="AA187" s="6">
        <v>3</v>
      </c>
      <c r="AB187" s="6">
        <v>3</v>
      </c>
      <c r="AC187" s="6">
        <v>3</v>
      </c>
      <c r="AD187" s="6">
        <v>3</v>
      </c>
    </row>
    <row r="188" spans="19:30" x14ac:dyDescent="0.25">
      <c r="S188" s="6">
        <v>48</v>
      </c>
      <c r="T188" s="6">
        <v>49</v>
      </c>
      <c r="U188" s="6">
        <v>50</v>
      </c>
      <c r="V188" s="6">
        <v>51</v>
      </c>
      <c r="W188" s="6">
        <v>52</v>
      </c>
      <c r="X188" s="6">
        <v>53</v>
      </c>
      <c r="Y188" s="6">
        <v>54</v>
      </c>
      <c r="Z188" s="6">
        <v>55</v>
      </c>
      <c r="AA188" s="6">
        <v>56</v>
      </c>
      <c r="AB188" s="6">
        <v>57</v>
      </c>
      <c r="AC188" s="6">
        <v>58</v>
      </c>
      <c r="AD188" s="6">
        <v>59</v>
      </c>
    </row>
    <row r="190" spans="19:30" x14ac:dyDescent="0.25">
      <c r="S190" s="7" t="s">
        <v>2</v>
      </c>
      <c r="T190" s="7" t="s">
        <v>3</v>
      </c>
      <c r="U190" s="7" t="s">
        <v>4</v>
      </c>
      <c r="V190" s="7" t="s">
        <v>5</v>
      </c>
      <c r="W190" s="7" t="s">
        <v>6</v>
      </c>
      <c r="X190" s="7" t="s">
        <v>7</v>
      </c>
      <c r="Y190" s="7" t="s">
        <v>8</v>
      </c>
      <c r="Z190" s="7" t="s">
        <v>9</v>
      </c>
      <c r="AA190" s="7" t="s">
        <v>10</v>
      </c>
      <c r="AB190" s="7" t="s">
        <v>11</v>
      </c>
      <c r="AC190" s="7" t="s">
        <v>12</v>
      </c>
      <c r="AD190" s="7" t="s">
        <v>13</v>
      </c>
    </row>
    <row r="191" spans="19:30" x14ac:dyDescent="0.25">
      <c r="S191" s="7">
        <v>4</v>
      </c>
      <c r="T191" s="7">
        <v>4</v>
      </c>
      <c r="U191" s="7">
        <v>4</v>
      </c>
      <c r="V191" s="7">
        <v>4</v>
      </c>
      <c r="W191" s="7">
        <v>4</v>
      </c>
      <c r="X191" s="7">
        <v>4</v>
      </c>
      <c r="Y191" s="7">
        <v>4</v>
      </c>
      <c r="Z191" s="7">
        <v>4</v>
      </c>
      <c r="AA191" s="7">
        <v>4</v>
      </c>
      <c r="AB191" s="7">
        <v>4</v>
      </c>
      <c r="AC191" s="7">
        <v>4</v>
      </c>
      <c r="AD191" s="7">
        <v>4</v>
      </c>
    </row>
    <row r="192" spans="19:30" x14ac:dyDescent="0.25">
      <c r="S192" s="7">
        <v>60</v>
      </c>
      <c r="T192" s="7">
        <v>61</v>
      </c>
      <c r="U192" s="7">
        <v>62</v>
      </c>
      <c r="V192" s="7">
        <v>63</v>
      </c>
      <c r="W192" s="7">
        <v>64</v>
      </c>
      <c r="X192" s="7">
        <v>65</v>
      </c>
      <c r="Y192" s="7">
        <v>66</v>
      </c>
      <c r="Z192" s="7">
        <v>67</v>
      </c>
      <c r="AA192" s="7">
        <v>68</v>
      </c>
      <c r="AB192" s="7">
        <v>69</v>
      </c>
      <c r="AC192" s="7">
        <v>70</v>
      </c>
      <c r="AD192" s="7">
        <v>71</v>
      </c>
    </row>
    <row r="194" spans="19:30" x14ac:dyDescent="0.25">
      <c r="S194" s="8" t="s">
        <v>2</v>
      </c>
      <c r="T194" s="8" t="s">
        <v>3</v>
      </c>
      <c r="U194" s="8" t="s">
        <v>4</v>
      </c>
      <c r="V194" s="8" t="s">
        <v>5</v>
      </c>
      <c r="W194" s="8" t="s">
        <v>6</v>
      </c>
      <c r="X194" s="8" t="s">
        <v>7</v>
      </c>
      <c r="Y194" s="8" t="s">
        <v>8</v>
      </c>
      <c r="Z194" s="8" t="s">
        <v>9</v>
      </c>
      <c r="AA194" s="8" t="s">
        <v>10</v>
      </c>
      <c r="AB194" s="8" t="s">
        <v>11</v>
      </c>
      <c r="AC194" s="8" t="s">
        <v>12</v>
      </c>
      <c r="AD194" s="8" t="s">
        <v>13</v>
      </c>
    </row>
    <row r="195" spans="19:30" x14ac:dyDescent="0.25">
      <c r="S195" s="8">
        <v>5</v>
      </c>
      <c r="T195" s="8">
        <v>5</v>
      </c>
      <c r="U195" s="8">
        <v>5</v>
      </c>
      <c r="V195" s="8">
        <v>5</v>
      </c>
      <c r="W195" s="8">
        <v>5</v>
      </c>
      <c r="X195" s="8">
        <v>5</v>
      </c>
      <c r="Y195" s="8">
        <v>5</v>
      </c>
      <c r="Z195" s="8">
        <v>5</v>
      </c>
      <c r="AA195" s="8">
        <v>5</v>
      </c>
      <c r="AB195" s="8">
        <v>5</v>
      </c>
      <c r="AC195" s="8">
        <v>5</v>
      </c>
      <c r="AD195" s="8">
        <v>5</v>
      </c>
    </row>
    <row r="196" spans="19:30" x14ac:dyDescent="0.25">
      <c r="S196" s="8">
        <v>72</v>
      </c>
      <c r="T196" s="8">
        <v>73</v>
      </c>
      <c r="U196" s="8">
        <v>74</v>
      </c>
      <c r="V196" s="8">
        <v>75</v>
      </c>
      <c r="W196" s="8">
        <v>76</v>
      </c>
      <c r="X196" s="8">
        <v>77</v>
      </c>
      <c r="Y196" s="8">
        <v>78</v>
      </c>
      <c r="Z196" s="8">
        <v>79</v>
      </c>
      <c r="AA196" s="8">
        <v>80</v>
      </c>
      <c r="AB196" s="8">
        <v>81</v>
      </c>
      <c r="AC196" s="8">
        <v>82</v>
      </c>
      <c r="AD196" s="8">
        <v>83</v>
      </c>
    </row>
    <row r="198" spans="19:30" x14ac:dyDescent="0.25">
      <c r="S198" s="9" t="s">
        <v>2</v>
      </c>
      <c r="T198" s="9" t="s">
        <v>3</v>
      </c>
      <c r="U198" s="9" t="s">
        <v>4</v>
      </c>
      <c r="V198" s="9" t="s">
        <v>5</v>
      </c>
      <c r="W198" s="9" t="s">
        <v>6</v>
      </c>
      <c r="X198" s="9" t="s">
        <v>7</v>
      </c>
      <c r="Y198" s="9" t="s">
        <v>8</v>
      </c>
      <c r="Z198" s="9" t="s">
        <v>9</v>
      </c>
      <c r="AA198" s="9" t="s">
        <v>10</v>
      </c>
      <c r="AB198" s="9" t="s">
        <v>11</v>
      </c>
      <c r="AC198" s="9" t="s">
        <v>12</v>
      </c>
      <c r="AD198" s="9" t="s">
        <v>13</v>
      </c>
    </row>
    <row r="199" spans="19:30" x14ac:dyDescent="0.25">
      <c r="S199" s="9">
        <v>6</v>
      </c>
      <c r="T199" s="9">
        <v>6</v>
      </c>
      <c r="U199" s="9">
        <v>6</v>
      </c>
      <c r="V199" s="9">
        <v>6</v>
      </c>
      <c r="W199" s="9">
        <v>6</v>
      </c>
      <c r="X199" s="9">
        <v>6</v>
      </c>
      <c r="Y199" s="9">
        <v>6</v>
      </c>
      <c r="Z199" s="9">
        <v>6</v>
      </c>
      <c r="AA199" s="9">
        <v>6</v>
      </c>
      <c r="AB199" s="9">
        <v>6</v>
      </c>
      <c r="AC199" s="9">
        <v>6</v>
      </c>
      <c r="AD199" s="9">
        <v>6</v>
      </c>
    </row>
    <row r="200" spans="19:30" x14ac:dyDescent="0.25">
      <c r="S200" s="9">
        <v>84</v>
      </c>
      <c r="T200" s="9">
        <v>85</v>
      </c>
      <c r="U200" s="9">
        <v>86</v>
      </c>
      <c r="V200" s="9">
        <v>87</v>
      </c>
      <c r="W200" s="9">
        <v>88</v>
      </c>
      <c r="X200" s="9">
        <v>89</v>
      </c>
      <c r="Y200" s="9">
        <v>90</v>
      </c>
      <c r="Z200" s="9">
        <v>91</v>
      </c>
      <c r="AA200" s="9">
        <v>92</v>
      </c>
      <c r="AB200" s="9">
        <v>93</v>
      </c>
      <c r="AC200" s="9">
        <v>94</v>
      </c>
      <c r="AD200" s="9">
        <v>95</v>
      </c>
    </row>
    <row r="202" spans="19:30" x14ac:dyDescent="0.25">
      <c r="S202" s="10" t="s">
        <v>2</v>
      </c>
      <c r="T202" s="10" t="s">
        <v>3</v>
      </c>
      <c r="U202" s="10" t="s">
        <v>4</v>
      </c>
      <c r="V202" s="10" t="s">
        <v>5</v>
      </c>
      <c r="W202" s="10" t="s">
        <v>6</v>
      </c>
      <c r="X202" s="10" t="s">
        <v>7</v>
      </c>
      <c r="Y202" s="10" t="s">
        <v>8</v>
      </c>
      <c r="Z202" s="10" t="s">
        <v>9</v>
      </c>
      <c r="AA202" s="10" t="s">
        <v>10</v>
      </c>
      <c r="AB202" s="10" t="s">
        <v>11</v>
      </c>
      <c r="AC202" s="10" t="s">
        <v>12</v>
      </c>
      <c r="AD202" s="10" t="s">
        <v>13</v>
      </c>
    </row>
    <row r="203" spans="19:30" x14ac:dyDescent="0.25">
      <c r="S203" s="10">
        <v>7</v>
      </c>
      <c r="T203" s="10">
        <v>7</v>
      </c>
      <c r="U203" s="10">
        <v>7</v>
      </c>
      <c r="V203" s="10">
        <v>7</v>
      </c>
      <c r="W203" s="10">
        <v>7</v>
      </c>
      <c r="X203" s="10">
        <v>7</v>
      </c>
      <c r="Y203" s="10">
        <v>7</v>
      </c>
      <c r="Z203" s="10">
        <v>7</v>
      </c>
      <c r="AA203" s="10">
        <v>7</v>
      </c>
      <c r="AB203" s="10">
        <v>7</v>
      </c>
      <c r="AC203" s="10">
        <v>7</v>
      </c>
      <c r="AD203" s="10">
        <v>7</v>
      </c>
    </row>
    <row r="204" spans="19:30" x14ac:dyDescent="0.25">
      <c r="S204" s="10">
        <v>96</v>
      </c>
      <c r="T204" s="10">
        <v>97</v>
      </c>
      <c r="U204" s="10">
        <v>98</v>
      </c>
      <c r="V204" s="10">
        <v>99</v>
      </c>
      <c r="W204" s="10">
        <v>100</v>
      </c>
      <c r="X204" s="10">
        <v>101</v>
      </c>
      <c r="Y204" s="10">
        <v>102</v>
      </c>
      <c r="Z204" s="10">
        <v>103</v>
      </c>
      <c r="AA204" s="10">
        <v>104</v>
      </c>
      <c r="AB204" s="10">
        <v>105</v>
      </c>
      <c r="AC204" s="10">
        <v>106</v>
      </c>
      <c r="AD204" s="10">
        <v>107</v>
      </c>
    </row>
    <row r="206" spans="19:30" x14ac:dyDescent="0.25">
      <c r="S206" s="3" t="s">
        <v>2</v>
      </c>
    </row>
    <row r="207" spans="19:30" x14ac:dyDescent="0.25">
      <c r="S207" s="3">
        <v>8</v>
      </c>
    </row>
    <row r="208" spans="19:30" x14ac:dyDescent="0.25">
      <c r="S208" s="3">
        <v>108</v>
      </c>
    </row>
  </sheetData>
  <sortState ref="A23:DL28">
    <sortCondition ref="A23:A28"/>
    <sortCondition ref="B23:B28"/>
    <sortCondition ref="D23:D28"/>
    <sortCondition ref="E23:E2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樂器 Range 對照表</vt:lpstr>
      <vt:lpstr>fingerBandDB</vt:lpstr>
      <vt:lpstr>FINAL DB</vt:lpstr>
      <vt:lpstr>FINAL 樂器 RANGE 對照表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Nicky88</dc:creator>
  <cp:lastModifiedBy>Nicky88</cp:lastModifiedBy>
  <dcterms:created xsi:type="dcterms:W3CDTF">2015-05-07T10:49:53Z</dcterms:created>
  <dcterms:modified xsi:type="dcterms:W3CDTF">2015-05-19T06:37:29Z</dcterms:modified>
</cp:coreProperties>
</file>